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6405" firstSheet="3" activeTab="3"/>
  </bookViews>
  <sheets>
    <sheet name="Передвижная энергетика 1" sheetId="6" state="hidden" r:id="rId1"/>
    <sheet name="проч" sheetId="4" state="hidden" r:id="rId2"/>
    <sheet name="Росэнергоатом" sheetId="11" state="hidden" r:id="rId3"/>
    <sheet name="Приложение 21" sheetId="13" r:id="rId4"/>
  </sheets>
  <definedNames>
    <definedName name="_xlnm.Print_Area" localSheetId="3">'Приложение 21'!$A$1:$I$76</definedName>
  </definedNames>
  <calcPr calcId="125725" refMode="R1C1"/>
</workbook>
</file>

<file path=xl/calcChain.xml><?xml version="1.0" encoding="utf-8"?>
<calcChain xmlns="http://schemas.openxmlformats.org/spreadsheetml/2006/main">
  <c r="D18" i="13"/>
  <c r="D34"/>
  <c r="F27"/>
  <c r="E27"/>
  <c r="D27"/>
  <c r="D20"/>
  <c r="E20"/>
  <c r="F20"/>
  <c r="I22"/>
  <c r="D31"/>
  <c r="F31"/>
  <c r="E34"/>
  <c r="E31" s="1"/>
  <c r="F34"/>
  <c r="I35"/>
  <c r="G34"/>
  <c r="D38"/>
  <c r="D37" s="1"/>
  <c r="E38"/>
  <c r="E37" s="1"/>
  <c r="F38"/>
  <c r="F37" s="1"/>
  <c r="I59"/>
  <c r="I40"/>
  <c r="F56"/>
  <c r="F49"/>
  <c r="F45"/>
  <c r="E56"/>
  <c r="E49" s="1"/>
  <c r="E45"/>
  <c r="D56"/>
  <c r="D49"/>
  <c r="D45"/>
  <c r="F62"/>
  <c r="E62"/>
  <c r="D62"/>
  <c r="D61" s="1"/>
  <c r="D60" s="1"/>
  <c r="F61"/>
  <c r="E61"/>
  <c r="F60"/>
  <c r="E60"/>
  <c r="F19" l="1"/>
  <c r="F18" s="1"/>
  <c r="D19"/>
  <c r="E19"/>
  <c r="E18" s="1"/>
  <c r="H27"/>
  <c r="H20" s="1"/>
  <c r="G27"/>
  <c r="G20" s="1"/>
  <c r="H34"/>
  <c r="I34" s="1"/>
  <c r="G31"/>
  <c r="H32"/>
  <c r="I32"/>
  <c r="G32"/>
  <c r="H45"/>
  <c r="H38" s="1"/>
  <c r="H37" s="1"/>
  <c r="G45"/>
  <c r="G38" s="1"/>
  <c r="G37" s="1"/>
  <c r="H56"/>
  <c r="H49" s="1"/>
  <c r="G56"/>
  <c r="G49" s="1"/>
  <c r="H60"/>
  <c r="G60"/>
  <c r="I21"/>
  <c r="I23"/>
  <c r="I24"/>
  <c r="I25"/>
  <c r="I26"/>
  <c r="I28"/>
  <c r="I27" s="1"/>
  <c r="I29"/>
  <c r="I30"/>
  <c r="I33"/>
  <c r="I36"/>
  <c r="I39"/>
  <c r="I41"/>
  <c r="I42"/>
  <c r="I43"/>
  <c r="I44"/>
  <c r="I46"/>
  <c r="I45" s="1"/>
  <c r="I47"/>
  <c r="I48"/>
  <c r="I50"/>
  <c r="I51"/>
  <c r="I52"/>
  <c r="I53"/>
  <c r="I54"/>
  <c r="I55"/>
  <c r="I57"/>
  <c r="I56" s="1"/>
  <c r="I58"/>
  <c r="I61"/>
  <c r="I62"/>
  <c r="I60" s="1"/>
  <c r="I63"/>
  <c r="I64"/>
  <c r="I65"/>
  <c r="I66"/>
  <c r="I67"/>
  <c r="I68"/>
  <c r="I69"/>
  <c r="I70"/>
  <c r="I71"/>
  <c r="I72"/>
  <c r="I73"/>
  <c r="I74"/>
  <c r="D68" i="4"/>
  <c r="E68"/>
  <c r="F68"/>
  <c r="G68"/>
  <c r="H68"/>
  <c r="I68"/>
  <c r="J68"/>
  <c r="K68"/>
  <c r="D69"/>
  <c r="E69"/>
  <c r="F69"/>
  <c r="G69"/>
  <c r="H69"/>
  <c r="I69"/>
  <c r="J69"/>
  <c r="K69"/>
  <c r="D70"/>
  <c r="E70"/>
  <c r="F70"/>
  <c r="G70"/>
  <c r="H70"/>
  <c r="I70"/>
  <c r="J70"/>
  <c r="K70"/>
  <c r="D71"/>
  <c r="E71"/>
  <c r="F71"/>
  <c r="G71"/>
  <c r="H71"/>
  <c r="I71"/>
  <c r="J71"/>
  <c r="K71"/>
  <c r="D73"/>
  <c r="E73"/>
  <c r="F73"/>
  <c r="G73"/>
  <c r="H73"/>
  <c r="I73"/>
  <c r="J73"/>
  <c r="K73"/>
  <c r="D74"/>
  <c r="E74"/>
  <c r="F74"/>
  <c r="G74"/>
  <c r="H74"/>
  <c r="I74"/>
  <c r="J74"/>
  <c r="K74"/>
  <c r="D75"/>
  <c r="E75"/>
  <c r="F75"/>
  <c r="G75"/>
  <c r="H75"/>
  <c r="I75"/>
  <c r="J75"/>
  <c r="K75"/>
  <c r="D76"/>
  <c r="E76"/>
  <c r="F76"/>
  <c r="G76"/>
  <c r="H76"/>
  <c r="I76"/>
  <c r="J76"/>
  <c r="K76"/>
  <c r="G4" i="6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9"/>
  <c r="G70"/>
  <c r="G71"/>
  <c r="G75"/>
  <c r="G76"/>
  <c r="G77"/>
  <c r="G78"/>
  <c r="G114" s="1"/>
  <c r="G79"/>
  <c r="G80"/>
  <c r="G81"/>
  <c r="G82"/>
  <c r="G83"/>
  <c r="G84"/>
  <c r="G85"/>
  <c r="G86"/>
  <c r="G113" s="1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D113"/>
  <c r="E113"/>
  <c r="F113"/>
  <c r="D116"/>
  <c r="E116"/>
  <c r="F116"/>
  <c r="G116"/>
  <c r="G119"/>
  <c r="G120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J145"/>
  <c r="K145"/>
  <c r="L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C191"/>
  <c r="D191"/>
  <c r="E191"/>
  <c r="F191"/>
  <c r="C192"/>
  <c r="D192"/>
  <c r="E192"/>
  <c r="F192"/>
  <c r="C196"/>
  <c r="D196"/>
  <c r="E196"/>
  <c r="F196"/>
  <c r="C197"/>
  <c r="D197"/>
  <c r="E197"/>
  <c r="F197"/>
  <c r="D198"/>
  <c r="G198" s="1"/>
  <c r="E198"/>
  <c r="F198"/>
  <c r="E199"/>
  <c r="F199"/>
  <c r="C200"/>
  <c r="D200"/>
  <c r="E200"/>
  <c r="F200"/>
  <c r="C204"/>
  <c r="D204"/>
  <c r="E204"/>
  <c r="F204"/>
  <c r="G204"/>
  <c r="C205"/>
  <c r="D205"/>
  <c r="E205"/>
  <c r="F205"/>
  <c r="G205"/>
  <c r="C206"/>
  <c r="D206"/>
  <c r="E206"/>
  <c r="F206"/>
  <c r="G206"/>
  <c r="C207"/>
  <c r="D207"/>
  <c r="E207"/>
  <c r="F207"/>
  <c r="G207"/>
  <c r="C208"/>
  <c r="D208"/>
  <c r="E208"/>
  <c r="F208"/>
  <c r="G208"/>
  <c r="C209"/>
  <c r="D209"/>
  <c r="E209"/>
  <c r="F209"/>
  <c r="G209"/>
  <c r="C210"/>
  <c r="D210"/>
  <c r="E210"/>
  <c r="F210"/>
  <c r="G210"/>
  <c r="C214"/>
  <c r="D214"/>
  <c r="E214"/>
  <c r="F214"/>
  <c r="C216"/>
  <c r="D216"/>
  <c r="E216"/>
  <c r="F216"/>
  <c r="C220"/>
  <c r="D220"/>
  <c r="E220"/>
  <c r="F220"/>
  <c r="C221"/>
  <c r="C248" s="1"/>
  <c r="D221"/>
  <c r="E221"/>
  <c r="F221"/>
  <c r="C222"/>
  <c r="D222"/>
  <c r="D223" s="1"/>
  <c r="E222"/>
  <c r="E223" s="1"/>
  <c r="F222"/>
  <c r="F223"/>
  <c r="C224"/>
  <c r="D224"/>
  <c r="E224"/>
  <c r="F224"/>
  <c r="C227"/>
  <c r="C250" s="1"/>
  <c r="D227"/>
  <c r="E227"/>
  <c r="E250" s="1"/>
  <c r="F227"/>
  <c r="C228"/>
  <c r="D228"/>
  <c r="E228"/>
  <c r="F228"/>
  <c r="C229"/>
  <c r="D229"/>
  <c r="E229"/>
  <c r="F229"/>
  <c r="C230"/>
  <c r="D230"/>
  <c r="E230"/>
  <c r="F230"/>
  <c r="C231"/>
  <c r="D231"/>
  <c r="E231"/>
  <c r="F231"/>
  <c r="C232"/>
  <c r="D232"/>
  <c r="E232"/>
  <c r="F232"/>
  <c r="C233"/>
  <c r="D233"/>
  <c r="E233"/>
  <c r="F233"/>
  <c r="C234"/>
  <c r="D234"/>
  <c r="E234"/>
  <c r="F234"/>
  <c r="C235"/>
  <c r="D235"/>
  <c r="E235"/>
  <c r="E236" s="1"/>
  <c r="E259" s="1"/>
  <c r="F235"/>
  <c r="C236"/>
  <c r="C259" s="1"/>
  <c r="F236"/>
  <c r="F259" s="1"/>
  <c r="C237"/>
  <c r="D237"/>
  <c r="E237"/>
  <c r="F237"/>
  <c r="C238"/>
  <c r="D238"/>
  <c r="E238"/>
  <c r="E239" s="1"/>
  <c r="E215" s="1"/>
  <c r="F238"/>
  <c r="F239" s="1"/>
  <c r="C240"/>
  <c r="C242" s="1"/>
  <c r="D240"/>
  <c r="E240"/>
  <c r="F240"/>
  <c r="C241"/>
  <c r="D241"/>
  <c r="D199" s="1"/>
  <c r="G199" s="1"/>
  <c r="E241"/>
  <c r="F241"/>
  <c r="D248"/>
  <c r="D277" s="1"/>
  <c r="E249"/>
  <c r="G249"/>
  <c r="D250"/>
  <c r="G250"/>
  <c r="E251"/>
  <c r="E257" s="1"/>
  <c r="G251"/>
  <c r="G252"/>
  <c r="G253"/>
  <c r="G254"/>
  <c r="G255"/>
  <c r="G256"/>
  <c r="G257"/>
  <c r="G258"/>
  <c r="G259"/>
  <c r="C265"/>
  <c r="C275" s="1"/>
  <c r="D265"/>
  <c r="E265"/>
  <c r="E274" s="1"/>
  <c r="F265"/>
  <c r="C266"/>
  <c r="C270"/>
  <c r="D266"/>
  <c r="G266" s="1"/>
  <c r="E266"/>
  <c r="F266"/>
  <c r="C267"/>
  <c r="C278" s="1"/>
  <c r="D267"/>
  <c r="E267"/>
  <c r="F267"/>
  <c r="C268"/>
  <c r="C271"/>
  <c r="D268"/>
  <c r="D271" s="1"/>
  <c r="E268"/>
  <c r="E271"/>
  <c r="F268"/>
  <c r="F271" s="1"/>
  <c r="C269"/>
  <c r="C276" s="1"/>
  <c r="D269"/>
  <c r="D276" s="1"/>
  <c r="E269"/>
  <c r="E276" s="1"/>
  <c r="F269"/>
  <c r="F276" s="1"/>
  <c r="G273"/>
  <c r="D274"/>
  <c r="G274" s="1"/>
  <c r="G275"/>
  <c r="D278"/>
  <c r="F278"/>
  <c r="D286"/>
  <c r="E286"/>
  <c r="F286"/>
  <c r="D287"/>
  <c r="E287"/>
  <c r="F287"/>
  <c r="D288"/>
  <c r="E288"/>
  <c r="F288"/>
  <c r="D289"/>
  <c r="E289"/>
  <c r="F289"/>
  <c r="D290"/>
  <c r="E290"/>
  <c r="F290"/>
  <c r="D291"/>
  <c r="E291"/>
  <c r="F291"/>
  <c r="C292"/>
  <c r="D292"/>
  <c r="E292"/>
  <c r="F292"/>
  <c r="E254"/>
  <c r="C254"/>
  <c r="C279" s="1"/>
  <c r="F253"/>
  <c r="D249"/>
  <c r="E275"/>
  <c r="C249"/>
  <c r="F251"/>
  <c r="F257" s="1"/>
  <c r="C253"/>
  <c r="C251"/>
  <c r="C257"/>
  <c r="C223"/>
  <c r="D253"/>
  <c r="D255" s="1"/>
  <c r="D270"/>
  <c r="E278"/>
  <c r="D275"/>
  <c r="C198"/>
  <c r="E248"/>
  <c r="E277"/>
  <c r="F249"/>
  <c r="C239"/>
  <c r="C215"/>
  <c r="D254"/>
  <c r="D279" s="1"/>
  <c r="E279"/>
  <c r="E253"/>
  <c r="E256" s="1"/>
  <c r="E280" s="1"/>
  <c r="F270"/>
  <c r="G221"/>
  <c r="F248"/>
  <c r="F256" s="1"/>
  <c r="F280" s="1"/>
  <c r="F17" i="13" l="1"/>
  <c r="E17"/>
  <c r="G19"/>
  <c r="G18" s="1"/>
  <c r="I20"/>
  <c r="D17"/>
  <c r="H31"/>
  <c r="I31" s="1"/>
  <c r="H19"/>
  <c r="H18" s="1"/>
  <c r="I49"/>
  <c r="I38"/>
  <c r="I37" s="1"/>
  <c r="C225" i="6"/>
  <c r="C226" s="1"/>
  <c r="C244"/>
  <c r="C243"/>
  <c r="G268"/>
  <c r="F242"/>
  <c r="F225" s="1"/>
  <c r="F250"/>
  <c r="F255" s="1"/>
  <c r="G220"/>
  <c r="G196"/>
  <c r="E242"/>
  <c r="E244" s="1"/>
  <c r="C252"/>
  <c r="G200"/>
  <c r="F277"/>
  <c r="D236"/>
  <c r="D259" s="1"/>
  <c r="D251"/>
  <c r="D257" s="1"/>
  <c r="G267"/>
  <c r="E270"/>
  <c r="C199"/>
  <c r="E252"/>
  <c r="E243"/>
  <c r="C277"/>
  <c r="G248"/>
  <c r="F243"/>
  <c r="F252"/>
  <c r="D252"/>
  <c r="E255"/>
  <c r="C255"/>
  <c r="F254"/>
  <c r="G216"/>
  <c r="G192"/>
  <c r="D256"/>
  <c r="D280" s="1"/>
  <c r="F279"/>
  <c r="D242"/>
  <c r="D225" s="1"/>
  <c r="D226" s="1"/>
  <c r="D239"/>
  <c r="D215" s="1"/>
  <c r="G215" s="1"/>
  <c r="G222"/>
  <c r="G223" s="1"/>
  <c r="G214"/>
  <c r="G197"/>
  <c r="G191"/>
  <c r="F215"/>
  <c r="C256"/>
  <c r="C280" s="1"/>
  <c r="C274"/>
  <c r="G269"/>
  <c r="G265"/>
  <c r="H17" i="13" l="1"/>
  <c r="G17"/>
  <c r="I18"/>
  <c r="I19"/>
  <c r="D243" i="6"/>
  <c r="F244"/>
  <c r="D244"/>
  <c r="E225"/>
  <c r="E226" s="1"/>
  <c r="G270"/>
  <c r="G271"/>
  <c r="I17" i="13" l="1"/>
</calcChain>
</file>

<file path=xl/sharedStrings.xml><?xml version="1.0" encoding="utf-8"?>
<sst xmlns="http://schemas.openxmlformats.org/spreadsheetml/2006/main" count="884" uniqueCount="550">
  <si>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</si>
  <si>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</si>
  <si>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</si>
  <si>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</si>
  <si>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</si>
  <si>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</si>
  <si>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конец периода</t>
  </si>
  <si>
    <t>Расходы на оплату труда с учетом ЕСН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</si>
  <si>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</si>
  <si>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</si>
  <si>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</si>
  <si>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</si>
  <si>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</si>
  <si>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</si>
  <si>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</si>
  <si>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</si>
  <si>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</si>
  <si>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</si>
  <si>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</si>
  <si>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</si>
  <si>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</si>
  <si>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</si>
  <si>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</si>
  <si>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2.3</t>
  </si>
  <si>
    <t>1.4</t>
  </si>
  <si>
    <t>2.4</t>
  </si>
  <si>
    <t>2.5</t>
  </si>
  <si>
    <t>2.6</t>
  </si>
  <si>
    <t>2.7</t>
  </si>
  <si>
    <t>2.8</t>
  </si>
  <si>
    <t>2.9</t>
  </si>
  <si>
    <t>Погашение кредитов и займов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</si>
  <si>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</si>
  <si>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</si>
  <si>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</si>
  <si>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</si>
  <si>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</si>
  <si>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</si>
  <si>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</si>
  <si>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</si>
  <si>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</si>
  <si>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</si>
  <si>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</si>
  <si>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</si>
  <si>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</si>
  <si>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</si>
  <si>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</si>
  <si>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</si>
  <si>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</si>
  <si>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</si>
  <si>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</si>
  <si>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</si>
  <si>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</si>
  <si>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</si>
  <si>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</si>
  <si>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</si>
  <si>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</si>
  <si>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</si>
  <si>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</si>
  <si>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</si>
  <si>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</si>
  <si>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</si>
  <si>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</si>
  <si>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</si>
  <si>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</si>
  <si>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</si>
  <si>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</si>
  <si>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</si>
  <si>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</si>
  <si>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</si>
  <si>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</si>
  <si>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</si>
  <si>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</si>
  <si>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</si>
  <si>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</si>
  <si>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</si>
  <si>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</si>
  <si>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</si>
  <si>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</si>
  <si>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</si>
  <si>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</si>
  <si>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</si>
  <si>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</si>
  <si>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</si>
  <si>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</si>
  <si>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</si>
  <si>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</si>
  <si>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</si>
  <si>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</si>
  <si>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</si>
  <si>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</si>
  <si>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</si>
  <si>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</si>
  <si>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</si>
  <si>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</si>
  <si>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</si>
  <si>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</si>
  <si>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</si>
  <si>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</si>
  <si>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</si>
  <si>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</si>
  <si>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</si>
  <si>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</si>
  <si>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</si>
  <si>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</si>
  <si>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</si>
  <si>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</si>
  <si>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</si>
  <si>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</si>
  <si>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</si>
  <si>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</si>
  <si>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</si>
  <si>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</si>
  <si>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</si>
  <si>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</si>
  <si>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</si>
  <si>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</si>
  <si>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</si>
  <si>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</si>
  <si>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</si>
  <si>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</si>
  <si>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</si>
  <si>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</si>
  <si>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</si>
  <si>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</si>
  <si>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</si>
  <si>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</si>
  <si>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</si>
  <si>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</si>
  <si>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</si>
  <si>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</si>
  <si>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</si>
  <si>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</si>
  <si>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</si>
  <si>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</si>
  <si>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</si>
  <si>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</si>
  <si>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</si>
  <si>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</si>
  <si>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</si>
  <si>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</si>
  <si>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</si>
  <si>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</si>
  <si>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</si>
  <si>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</si>
  <si>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</si>
  <si>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</si>
  <si>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</si>
  <si>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</si>
  <si>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</si>
  <si>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</si>
  <si>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</si>
  <si>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</si>
  <si>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</si>
  <si>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</si>
  <si>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</si>
  <si>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</si>
  <si>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</si>
  <si>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</si>
  <si>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</si>
  <si>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</si>
  <si>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</si>
  <si>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</si>
  <si>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</si>
  <si>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</si>
  <si>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</si>
  <si>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</si>
  <si>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</si>
  <si>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</si>
  <si>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</si>
  <si>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</si>
  <si>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</si>
  <si>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</si>
  <si>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</si>
  <si>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</si>
  <si>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</si>
  <si>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</si>
  <si>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</si>
  <si>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</si>
  <si>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</si>
  <si>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</si>
  <si>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</si>
  <si>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</si>
  <si>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</si>
  <si>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</si>
  <si>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</si>
  <si>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</si>
  <si>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</si>
  <si>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</si>
  <si>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</si>
  <si>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</si>
  <si>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</si>
  <si>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</si>
  <si>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</si>
  <si>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</si>
  <si>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</si>
  <si>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</si>
  <si>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</si>
  <si>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</si>
  <si>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</si>
  <si>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</si>
  <si>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</si>
  <si>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</si>
  <si>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</si>
  <si>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</si>
  <si>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</si>
  <si>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</si>
  <si>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</si>
  <si>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</si>
  <si>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</si>
  <si>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</si>
  <si>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</si>
  <si>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</si>
  <si>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</si>
  <si>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</si>
  <si>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</si>
  <si>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</si>
  <si>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</si>
  <si>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</si>
  <si>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</si>
  <si>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</si>
  <si>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</si>
  <si>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</si>
  <si>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</si>
  <si>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</si>
  <si>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</si>
  <si>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</si>
  <si>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</si>
  <si>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</si>
  <si>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</si>
  <si>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</si>
  <si>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</si>
  <si>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</si>
  <si>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</si>
  <si>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</si>
  <si>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</si>
  <si>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</si>
  <si>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</si>
  <si>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</si>
  <si>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</si>
  <si>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</si>
  <si>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</si>
  <si>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</si>
  <si>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</si>
  <si>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</si>
  <si>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</si>
  <si>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</si>
  <si>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</si>
  <si>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</si>
  <si>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</si>
  <si>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</si>
  <si>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</si>
  <si>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</si>
  <si>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</si>
  <si>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</si>
  <si>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</si>
  <si>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</si>
  <si>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</si>
  <si>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</si>
  <si>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</si>
  <si>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</si>
  <si>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</si>
  <si>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  <charset val="204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</si>
  <si>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</si>
  <si>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</si>
  <si>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</si>
  <si>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</si>
  <si>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</si>
  <si>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</si>
  <si>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</si>
  <si>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</si>
  <si>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</si>
  <si>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</si>
  <si>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</si>
  <si>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</si>
  <si>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</si>
  <si>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</si>
  <si>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</si>
  <si>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</si>
  <si>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</si>
  <si>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</si>
  <si>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</si>
  <si>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</si>
  <si>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</si>
  <si>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</si>
  <si>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</si>
  <si>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</si>
  <si>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</si>
  <si>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</si>
  <si>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</si>
  <si>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</si>
  <si>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</si>
  <si>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</si>
  <si>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</si>
  <si>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</si>
  <si>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</si>
  <si>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</si>
  <si>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</si>
  <si>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</si>
  <si>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</si>
  <si>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</si>
  <si>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</si>
  <si>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</si>
  <si>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</si>
  <si>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</si>
  <si>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</si>
  <si>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</si>
  <si>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</si>
  <si>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</si>
  <si>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</si>
  <si>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</si>
  <si>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</si>
  <si>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</si>
  <si>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</si>
  <si>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</si>
  <si>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</si>
  <si>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</si>
  <si>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</si>
  <si>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</si>
  <si>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</si>
  <si>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</si>
  <si>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</si>
  <si>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</si>
  <si>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</si>
  <si>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</si>
  <si>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</si>
  <si>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</si>
  <si>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</si>
  <si>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</si>
  <si>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</si>
  <si>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</si>
  <si>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</si>
  <si>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</si>
  <si>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</si>
  <si>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</si>
  <si>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</si>
  <si>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</si>
  <si>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</si>
  <si>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</si>
  <si>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</si>
  <si>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</si>
  <si>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</si>
  <si>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</si>
  <si>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</si>
  <si>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</si>
  <si>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</si>
  <si>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</si>
  <si>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</si>
  <si>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</si>
  <si>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</si>
  <si>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</si>
  <si>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</si>
  <si>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</si>
  <si>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</si>
  <si>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</si>
  <si>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</si>
  <si>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</si>
  <si>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</si>
  <si>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</si>
  <si>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</si>
  <si>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</si>
  <si>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</si>
  <si>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</si>
  <si>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</si>
  <si>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</si>
  <si>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</si>
  <si>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</si>
  <si>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</si>
  <si>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</si>
  <si>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</si>
  <si>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</si>
  <si>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</si>
  <si>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</si>
  <si>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</si>
  <si>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</si>
  <si>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</si>
  <si>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</si>
  <si>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</si>
  <si>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</si>
  <si>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</si>
  <si>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</si>
  <si>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</si>
  <si>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</si>
  <si>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</si>
  <si>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</si>
  <si>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</si>
  <si>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</si>
  <si>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</si>
  <si>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</si>
  <si>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</si>
  <si>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</si>
  <si>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</si>
  <si>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</si>
  <si>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</si>
  <si>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</si>
  <si>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</si>
  <si>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</si>
  <si>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</si>
  <si>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</si>
  <si>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</si>
  <si>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</si>
  <si>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</si>
  <si>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</si>
  <si>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</si>
  <si>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</si>
  <si>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</si>
  <si>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</si>
  <si>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</si>
  <si>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</si>
  <si>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</si>
  <si>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</si>
  <si>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</si>
  <si>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</si>
  <si>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</si>
  <si>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</si>
  <si>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</si>
  <si>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</si>
  <si>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</si>
  <si>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</si>
  <si>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</si>
  <si>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</si>
  <si>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</si>
  <si>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</si>
  <si>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</si>
  <si>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</si>
  <si>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</si>
  <si>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</si>
  <si>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</si>
  <si>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</si>
  <si>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</si>
  <si>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</si>
  <si>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</si>
  <si>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</si>
  <si>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</si>
  <si>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</si>
  <si>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</si>
  <si>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</si>
  <si>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</si>
  <si>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</si>
  <si>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</si>
  <si>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</si>
  <si>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</si>
  <si>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</si>
  <si>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</si>
  <si>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</si>
  <si>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</si>
  <si>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t xml:space="preserve">Прочие собственные средства всего, в том числе: </t>
  </si>
  <si>
    <r>
      <rPr>
        <b/>
        <sz val="12"/>
        <rFont val="Times New Roman"/>
        <family val="1"/>
        <charset val="204"/>
      </rPr>
      <t>№№</t>
    </r>
  </si>
  <si>
    <r>
      <rPr>
        <b/>
        <sz val="12"/>
        <rFont val="Times New Roman"/>
        <family val="1"/>
        <charset val="204"/>
      </rPr>
      <t>Источник финансирования</t>
    </r>
  </si>
  <si>
    <r>
      <rPr>
        <b/>
        <sz val="12"/>
        <rFont val="Times New Roman"/>
        <family val="1"/>
        <charset val="204"/>
      </rPr>
      <t>План 2016</t>
    </r>
  </si>
  <si>
    <r>
      <rPr>
        <b/>
        <sz val="12"/>
        <rFont val="Times New Roman"/>
        <family val="1"/>
        <charset val="204"/>
      </rPr>
      <t>План 2017</t>
    </r>
  </si>
  <si>
    <r>
      <rPr>
        <b/>
        <sz val="12"/>
        <rFont val="Times New Roman"/>
        <family val="1"/>
        <charset val="204"/>
      </rPr>
      <t>План 2018</t>
    </r>
  </si>
  <si>
    <r>
      <rPr>
        <b/>
        <sz val="12"/>
        <rFont val="Times New Roman"/>
        <family val="1"/>
        <charset val="204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</si>
  <si>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</si>
  <si>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  <charset val="204"/>
      </rPr>
      <t>I.</t>
    </r>
  </si>
  <si>
    <r>
      <rPr>
        <b/>
        <sz val="12"/>
        <rFont val="Times New Roman"/>
        <family val="1"/>
        <charset val="204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</si>
  <si>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</si>
  <si>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</si>
  <si>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</si>
  <si>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</si>
  <si>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</si>
  <si>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</si>
  <si>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</si>
  <si>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</si>
  <si>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</si>
  <si>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</si>
  <si>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</si>
  <si>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</si>
  <si>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</si>
  <si>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</si>
  <si>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</si>
  <si>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</si>
  <si>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</si>
  <si>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</si>
  <si>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  <charset val="204"/>
      </rPr>
      <t>2.</t>
    </r>
  </si>
  <si>
    <r>
      <rPr>
        <b/>
        <sz val="12"/>
        <rFont val="Times New Roman"/>
        <family val="1"/>
        <charset val="204"/>
      </rPr>
      <t>Привлеченные средства всего, в т.ч.:</t>
    </r>
  </si>
  <si>
    <r>
      <rPr>
        <b/>
        <sz val="12"/>
        <rFont val="Times New Roman"/>
        <family val="1"/>
        <charset val="204"/>
      </rPr>
      <t>II.</t>
    </r>
  </si>
  <si>
    <r>
      <rPr>
        <b/>
        <sz val="12"/>
        <rFont val="Times New Roman"/>
        <family val="1"/>
        <charset val="204"/>
      </rPr>
      <t>ВСЕГО потребность в финансировании</t>
    </r>
  </si>
  <si>
    <r>
      <rPr>
        <b/>
        <sz val="12"/>
        <rFont val="Times New Roman"/>
        <family val="1"/>
        <charset val="204"/>
      </rPr>
      <t>III.</t>
    </r>
  </si>
  <si>
    <r>
      <rPr>
        <b/>
        <sz val="12"/>
        <rFont val="Times New Roman"/>
        <family val="1"/>
        <charset val="204"/>
      </rPr>
      <t>ВСЕГО дефицит</t>
    </r>
  </si>
  <si>
    <t>1.1.1.1</t>
  </si>
  <si>
    <t>1.1.1.2</t>
  </si>
  <si>
    <t>1.1.1.3</t>
  </si>
  <si>
    <t>1.1.1.4</t>
  </si>
  <si>
    <t>1.1.1.5</t>
  </si>
  <si>
    <t>1.1.1.6</t>
  </si>
  <si>
    <t>1.1.3.1.а</t>
  </si>
  <si>
    <t>1.1.3.2.а</t>
  </si>
  <si>
    <t>1.2.1.1</t>
  </si>
  <si>
    <t>1.2.1.2</t>
  </si>
  <si>
    <t>1.2.1.3</t>
  </si>
  <si>
    <t>1.2.1.4</t>
  </si>
  <si>
    <t>1.2.1.5</t>
  </si>
  <si>
    <t>1.2.1.6</t>
  </si>
  <si>
    <t xml:space="preserve">инвестиционная составляющая в тарифах </t>
  </si>
  <si>
    <t>Ед. изм.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</si>
  <si>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</si>
  <si>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</si>
  <si>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</si>
  <si>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</si>
  <si>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</si>
  <si>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</si>
  <si>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</si>
  <si>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</si>
  <si>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</si>
  <si>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</si>
  <si>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</si>
  <si>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</si>
  <si>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Источники финансирования инвестиционной программы всего (I+II), в том числе:</t>
  </si>
  <si>
    <t>в части обеспечения надежности</t>
  </si>
  <si>
    <t>1.1.1.7.1</t>
  </si>
  <si>
    <t>1.1.1.7.2</t>
  </si>
  <si>
    <t>1.2.1.7.1</t>
  </si>
  <si>
    <t>1.2.1.7.2</t>
  </si>
  <si>
    <t>1.2.3.7.1</t>
  </si>
  <si>
    <t>1.2.3.7.2</t>
  </si>
  <si>
    <t>Векселя</t>
  </si>
  <si>
    <t xml:space="preserve">в части управления технологическими режимами </t>
  </si>
  <si>
    <t>от технологического присоединения генерации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</si>
  <si>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</si>
  <si>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</si>
  <si>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Возврат налога на добавленную стоимость</t>
  </si>
  <si>
    <t>прибыль от продажи электрической энергии (мощности) по нерегулируемым ценам</t>
  </si>
  <si>
    <t>Амортизация основных средств всего,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</si>
  <si>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</si>
  <si>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</si>
  <si>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</si>
  <si>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производство и поставка электрической энергии и мощности</t>
  </si>
  <si>
    <t>оказание услуг по передаче электрической энергии</t>
  </si>
  <si>
    <t>производство и поставка тепловой энергии и мощности</t>
  </si>
  <si>
    <t>оказание услуг по передаче тепловой энергии</t>
  </si>
  <si>
    <t>реализация электрической энергии и мощности</t>
  </si>
  <si>
    <t>реализации тепловой энергии и мощности</t>
  </si>
  <si>
    <t>оказание услуг по оперативно-диспетчерскому управлению в электроэнергетике всего, в том числе</t>
  </si>
  <si>
    <t>млн рублей</t>
  </si>
  <si>
    <t>недоиспользованная амортизация прошлых лет всего, в том числе:</t>
  </si>
  <si>
    <t>амортизация, учтенная в тарифах всего, в том числе:</t>
  </si>
  <si>
    <t>от технологического присоединения, в том числе:</t>
  </si>
  <si>
    <t>2.5.2</t>
  </si>
  <si>
    <t>2.5.2.1</t>
  </si>
  <si>
    <t>* - заполняется по финансированию инвестиционной программы</t>
  </si>
  <si>
    <t>Прочая прибыль (выпадающие по ТП)</t>
  </si>
  <si>
    <t>Приложение 21</t>
  </si>
  <si>
    <t>Амурская область</t>
  </si>
  <si>
    <t xml:space="preserve">Форма 21. Источники финансирования инвестиционной программы </t>
  </si>
  <si>
    <t>Инвестиционная программа Общества с ограниченной ответственностью "Амурские коммунальные системы"</t>
  </si>
  <si>
    <t>полное наименование субъекта электроэнергетики</t>
  </si>
  <si>
    <t>Итого
за 2025-2029 гг.</t>
  </si>
  <si>
    <t>План</t>
  </si>
  <si>
    <t>Год раскрытия информации: 2024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</si>
</sst>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р_._-;\-* #,##0.00\ _р_._-;_-* &quot;-&quot;??\ _р_._-;_-@_-"/>
    <numFmt numFmtId="166" formatCode="#,##0_ ;\-#,##0\ "/>
    <numFmt numFmtId="167" formatCode="#,##0.0"/>
    <numFmt numFmtId="168" formatCode="#,##0.000"/>
    <numFmt numFmtId="169" formatCode="0.0"/>
    <numFmt numFmtId="170" formatCode="0.000"/>
    <numFmt numFmtId="171" formatCode="_-* #,##0_р_._-;\-* #,##0_р_._-;_-* &quot;-&quot;??_р_._-;_-@_-"/>
    <numFmt numFmtId="172" formatCode="_-* #,##0.0_р_._-;\-* #,##0.0_р_._-;_-* &quot;-&quot;??_р_._-;_-@_-"/>
    <numFmt numFmtId="173" formatCode="#,##0_р_."/>
    <numFmt numFmtId="174" formatCode="0.0%"/>
    <numFmt numFmtId="175" formatCode="_-* #,##0\ _₽_-;\-* #,##0\ _₽_-;_-* &quot;-&quot;??\ _₽_-;_-@_-"/>
  </numFmts>
  <fonts count="7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</font>
    <font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</font>
    <font>
      <b/>
      <sz val="10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 Cyr"/>
      <charset val="204"/>
    </font>
    <font>
      <b/>
      <sz val="13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6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04"/>
    </font>
    <font>
      <b/>
      <sz val="12"/>
      <color indexed="9"/>
      <name val="Calibri"/>
      <family val="2"/>
    </font>
    <font>
      <b/>
      <sz val="12"/>
      <color indexed="9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3"/>
      <name val="Calibri"/>
      <family val="2"/>
      <charset val="204"/>
    </font>
    <font>
      <i/>
      <sz val="12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2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2"/>
      <name val="Times New Roman CY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0" borderId="0"/>
    <xf numFmtId="0" fontId="1" fillId="0" borderId="0"/>
    <xf numFmtId="0" fontId="63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64" fillId="0" borderId="0"/>
    <xf numFmtId="0" fontId="1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5" fillId="0" borderId="0"/>
    <xf numFmtId="0" fontId="63" fillId="0" borderId="0"/>
    <xf numFmtId="0" fontId="1" fillId="0" borderId="0"/>
    <xf numFmtId="0" fontId="21" fillId="0" borderId="0"/>
    <xf numFmtId="0" fontId="3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20" fillId="0" borderId="0" applyFont="0" applyFill="0" applyBorder="0" applyAlignment="0" applyProtection="0"/>
    <xf numFmtId="9" fontId="41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/>
    <xf numFmtId="0" fontId="26" fillId="0" borderId="0" applyNumberForma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4" fontId="4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7" fillId="4" borderId="0" applyNumberFormat="0" applyBorder="0" applyAlignment="0" applyProtection="0"/>
    <xf numFmtId="0" fontId="63" fillId="0" borderId="0"/>
  </cellStyleXfs>
  <cellXfs count="353">
    <xf numFmtId="0" fontId="0" fillId="0" borderId="0" xfId="0"/>
    <xf numFmtId="0" fontId="29" fillId="0" borderId="10" xfId="0" applyFont="1" applyFill="1" applyBorder="1" applyAlignment="1" applyProtection="1">
      <alignment horizontal="left"/>
    </xf>
    <xf numFmtId="0" fontId="29" fillId="0" borderId="10" xfId="0" applyFont="1" applyFill="1" applyBorder="1" applyProtection="1"/>
    <xf numFmtId="167" fontId="30" fillId="0" borderId="10" xfId="0" applyNumberFormat="1" applyFont="1" applyFill="1" applyBorder="1" applyAlignment="1" applyProtection="1">
      <alignment horizontal="center"/>
    </xf>
    <xf numFmtId="49" fontId="30" fillId="0" borderId="11" xfId="0" applyNumberFormat="1" applyFont="1" applyFill="1" applyBorder="1" applyAlignment="1" applyProtection="1">
      <alignment horizontal="left" vertical="center" wrapText="1"/>
    </xf>
    <xf numFmtId="0" fontId="30" fillId="0" borderId="11" xfId="0" applyFont="1" applyFill="1" applyBorder="1" applyAlignment="1" applyProtection="1">
      <alignment horizontal="left" wrapText="1"/>
    </xf>
    <xf numFmtId="167" fontId="30" fillId="0" borderId="12" xfId="0" applyNumberFormat="1" applyFont="1" applyFill="1" applyBorder="1" applyAlignment="1" applyProtection="1">
      <alignment horizontal="center"/>
    </xf>
    <xf numFmtId="0" fontId="30" fillId="0" borderId="11" xfId="0" applyFont="1" applyFill="1" applyBorder="1" applyAlignment="1" applyProtection="1">
      <alignment horizontal="left" vertical="center" wrapText="1"/>
    </xf>
    <xf numFmtId="167" fontId="30" fillId="0" borderId="12" xfId="0" applyNumberFormat="1" applyFont="1" applyFill="1" applyBorder="1" applyAlignment="1" applyProtection="1">
      <alignment horizontal="center" vertical="center"/>
    </xf>
    <xf numFmtId="49" fontId="32" fillId="0" borderId="11" xfId="0" applyNumberFormat="1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center"/>
    </xf>
    <xf numFmtId="0" fontId="29" fillId="0" borderId="10" xfId="0" applyFont="1" applyBorder="1" applyProtection="1"/>
    <xf numFmtId="167" fontId="30" fillId="0" borderId="10" xfId="78" applyNumberFormat="1" applyFont="1" applyFill="1" applyBorder="1" applyAlignment="1" applyProtection="1">
      <alignment horizontal="center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0" fontId="30" fillId="0" borderId="11" xfId="0" applyFont="1" applyBorder="1" applyAlignment="1" applyProtection="1">
      <alignment horizontal="left" wrapText="1"/>
    </xf>
    <xf numFmtId="0" fontId="30" fillId="0" borderId="11" xfId="0" applyFont="1" applyBorder="1" applyAlignment="1" applyProtection="1">
      <alignment horizontal="left" vertical="center" wrapText="1"/>
    </xf>
    <xf numFmtId="0" fontId="30" fillId="0" borderId="12" xfId="0" applyFont="1" applyBorder="1" applyAlignment="1" applyProtection="1">
      <alignment horizontal="left" vertical="center" wrapText="1"/>
    </xf>
    <xf numFmtId="0" fontId="30" fillId="0" borderId="13" xfId="0" applyFont="1" applyBorder="1" applyAlignment="1" applyProtection="1">
      <alignment horizontal="left" vertical="center"/>
    </xf>
    <xf numFmtId="0" fontId="30" fillId="0" borderId="11" xfId="58" applyFont="1" applyFill="1" applyBorder="1" applyAlignment="1" applyProtection="1">
      <alignment horizontal="left" vertical="top" wrapText="1"/>
    </xf>
    <xf numFmtId="167" fontId="30" fillId="0" borderId="11" xfId="78" applyNumberFormat="1" applyFont="1" applyFill="1" applyBorder="1" applyAlignment="1" applyProtection="1">
      <alignment horizontal="center"/>
    </xf>
    <xf numFmtId="49" fontId="30" fillId="0" borderId="12" xfId="0" applyNumberFormat="1" applyFont="1" applyFill="1" applyBorder="1" applyAlignment="1" applyProtection="1">
      <alignment horizontal="center" vertical="center" wrapText="1"/>
    </xf>
    <xf numFmtId="0" fontId="30" fillId="0" borderId="11" xfId="58" applyFont="1" applyFill="1" applyBorder="1" applyAlignment="1" applyProtection="1">
      <alignment horizontal="left" vertical="top" wrapText="1" indent="3"/>
    </xf>
    <xf numFmtId="0" fontId="30" fillId="0" borderId="11" xfId="58" applyFont="1" applyFill="1" applyBorder="1" applyAlignment="1" applyProtection="1">
      <alignment horizontal="left" vertical="center" wrapText="1"/>
    </xf>
    <xf numFmtId="0" fontId="30" fillId="0" borderId="13" xfId="58" applyFont="1" applyFill="1" applyBorder="1" applyAlignment="1" applyProtection="1">
      <alignment horizontal="left" vertical="top" wrapText="1" indent="3"/>
    </xf>
    <xf numFmtId="167" fontId="30" fillId="0" borderId="14" xfId="78" applyNumberFormat="1" applyFont="1" applyFill="1" applyBorder="1" applyAlignment="1" applyProtection="1">
      <alignment horizontal="center"/>
    </xf>
    <xf numFmtId="0" fontId="33" fillId="0" borderId="10" xfId="0" applyFont="1" applyBorder="1" applyProtection="1"/>
    <xf numFmtId="167" fontId="30" fillId="24" borderId="10" xfId="0" applyNumberFormat="1" applyFont="1" applyFill="1" applyBorder="1" applyProtection="1"/>
    <xf numFmtId="167" fontId="30" fillId="24" borderId="12" xfId="0" applyNumberFormat="1" applyFont="1" applyFill="1" applyBorder="1" applyProtection="1"/>
    <xf numFmtId="167" fontId="30" fillId="24" borderId="11" xfId="0" applyNumberFormat="1" applyFont="1" applyFill="1" applyBorder="1" applyProtection="1"/>
    <xf numFmtId="167" fontId="30" fillId="24" borderId="11" xfId="0" applyNumberFormat="1" applyFont="1" applyFill="1" applyBorder="1" applyAlignment="1" applyProtection="1">
      <alignment vertical="center"/>
    </xf>
    <xf numFmtId="167" fontId="30" fillId="24" borderId="15" xfId="0" applyNumberFormat="1" applyFont="1" applyFill="1" applyBorder="1" applyProtection="1"/>
    <xf numFmtId="167" fontId="30" fillId="24" borderId="10" xfId="78" applyNumberFormat="1" applyFont="1" applyFill="1" applyBorder="1" applyAlignment="1" applyProtection="1">
      <alignment horizontal="right"/>
    </xf>
    <xf numFmtId="167" fontId="30" fillId="24" borderId="16" xfId="0" applyNumberFormat="1" applyFont="1" applyFill="1" applyBorder="1" applyProtection="1"/>
    <xf numFmtId="0" fontId="30" fillId="0" borderId="0" xfId="58" applyFont="1" applyFill="1" applyBorder="1" applyAlignment="1" applyProtection="1">
      <alignment horizontal="left" vertical="top" wrapText="1" indent="3"/>
    </xf>
    <xf numFmtId="167" fontId="0" fillId="0" borderId="0" xfId="0" applyNumberFormat="1"/>
    <xf numFmtId="49" fontId="30" fillId="25" borderId="11" xfId="0" applyNumberFormat="1" applyFont="1" applyFill="1" applyBorder="1" applyAlignment="1" applyProtection="1">
      <alignment horizontal="left" vertical="center" wrapText="1"/>
    </xf>
    <xf numFmtId="0" fontId="30" fillId="25" borderId="11" xfId="0" applyFont="1" applyFill="1" applyBorder="1" applyAlignment="1" applyProtection="1">
      <alignment horizontal="left" wrapText="1"/>
    </xf>
    <xf numFmtId="167" fontId="30" fillId="25" borderId="12" xfId="0" applyNumberFormat="1" applyFont="1" applyFill="1" applyBorder="1" applyAlignment="1" applyProtection="1">
      <alignment horizontal="center"/>
    </xf>
    <xf numFmtId="167" fontId="30" fillId="25" borderId="11" xfId="0" applyNumberFormat="1" applyFont="1" applyFill="1" applyBorder="1" applyProtection="1"/>
    <xf numFmtId="49" fontId="30" fillId="26" borderId="11" xfId="0" applyNumberFormat="1" applyFont="1" applyFill="1" applyBorder="1" applyAlignment="1" applyProtection="1">
      <alignment horizontal="left" vertical="center" wrapText="1"/>
    </xf>
    <xf numFmtId="0" fontId="30" fillId="26" borderId="11" xfId="58" applyFont="1" applyFill="1" applyBorder="1" applyAlignment="1" applyProtection="1">
      <alignment vertical="top" wrapText="1"/>
    </xf>
    <xf numFmtId="167" fontId="30" fillId="26" borderId="12" xfId="0" applyNumberFormat="1" applyFont="1" applyFill="1" applyBorder="1" applyAlignment="1" applyProtection="1">
      <alignment horizontal="center"/>
    </xf>
    <xf numFmtId="167" fontId="30" fillId="26" borderId="11" xfId="0" applyNumberFormat="1" applyFont="1" applyFill="1" applyBorder="1" applyAlignment="1" applyProtection="1">
      <alignment vertical="center"/>
    </xf>
    <xf numFmtId="49" fontId="30" fillId="25" borderId="11" xfId="0" applyNumberFormat="1" applyFont="1" applyFill="1" applyBorder="1" applyAlignment="1" applyProtection="1">
      <alignment horizontal="center" vertical="center" wrapText="1"/>
    </xf>
    <xf numFmtId="0" fontId="30" fillId="25" borderId="11" xfId="0" applyFont="1" applyFill="1" applyBorder="1" applyAlignment="1" applyProtection="1">
      <alignment horizontal="left" vertical="center" wrapText="1"/>
    </xf>
    <xf numFmtId="167" fontId="30" fillId="25" borderId="12" xfId="0" applyNumberFormat="1" applyFont="1" applyFill="1" applyBorder="1" applyAlignment="1" applyProtection="1">
      <alignment horizontal="center" vertical="center"/>
    </xf>
    <xf numFmtId="167" fontId="30" fillId="25" borderId="11" xfId="0" applyNumberFormat="1" applyFont="1" applyFill="1" applyBorder="1" applyAlignment="1" applyProtection="1">
      <alignment vertical="center"/>
    </xf>
    <xf numFmtId="0" fontId="30" fillId="25" borderId="11" xfId="58" applyFont="1" applyFill="1" applyBorder="1" applyAlignment="1" applyProtection="1">
      <alignment horizontal="left" vertical="top" wrapText="1"/>
    </xf>
    <xf numFmtId="167" fontId="30" fillId="25" borderId="11" xfId="78" applyNumberFormat="1" applyFont="1" applyFill="1" applyBorder="1" applyAlignment="1" applyProtection="1">
      <alignment horizontal="center"/>
    </xf>
    <xf numFmtId="167" fontId="30" fillId="26" borderId="11" xfId="0" applyNumberFormat="1" applyFont="1" applyFill="1" applyBorder="1" applyProtection="1"/>
    <xf numFmtId="49" fontId="30" fillId="27" borderId="11" xfId="0" applyNumberFormat="1" applyFont="1" applyFill="1" applyBorder="1" applyAlignment="1" applyProtection="1">
      <alignment horizontal="center" vertical="center" wrapText="1"/>
    </xf>
    <xf numFmtId="0" fontId="30" fillId="27" borderId="11" xfId="58" applyFont="1" applyFill="1" applyBorder="1" applyAlignment="1" applyProtection="1">
      <alignment horizontal="left" vertical="top" wrapText="1"/>
    </xf>
    <xf numFmtId="167" fontId="30" fillId="27" borderId="11" xfId="78" applyNumberFormat="1" applyFont="1" applyFill="1" applyBorder="1" applyAlignment="1" applyProtection="1">
      <alignment horizontal="center"/>
    </xf>
    <xf numFmtId="167" fontId="30" fillId="27" borderId="11" xfId="0" applyNumberFormat="1" applyFont="1" applyFill="1" applyBorder="1" applyProtection="1"/>
    <xf numFmtId="0" fontId="44" fillId="0" borderId="0" xfId="0" applyFont="1" applyAlignment="1">
      <alignment horizontal="center" vertical="center" wrapText="1"/>
    </xf>
    <xf numFmtId="167" fontId="30" fillId="24" borderId="12" xfId="0" applyNumberFormat="1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/>
    </xf>
    <xf numFmtId="167" fontId="30" fillId="24" borderId="14" xfId="0" applyNumberFormat="1" applyFont="1" applyFill="1" applyBorder="1" applyProtection="1"/>
    <xf numFmtId="167" fontId="30" fillId="0" borderId="12" xfId="0" applyNumberFormat="1" applyFont="1" applyBorder="1" applyProtection="1">
      <protection locked="0"/>
    </xf>
    <xf numFmtId="167" fontId="30" fillId="0" borderId="12" xfId="0" applyNumberFormat="1" applyFont="1" applyBorder="1" applyAlignment="1" applyProtection="1">
      <alignment vertical="center"/>
      <protection locked="0"/>
    </xf>
    <xf numFmtId="167" fontId="30" fillId="28" borderId="12" xfId="0" applyNumberFormat="1" applyFont="1" applyFill="1" applyBorder="1" applyProtection="1">
      <protection locked="0"/>
    </xf>
    <xf numFmtId="167" fontId="30" fillId="24" borderId="11" xfId="78" applyNumberFormat="1" applyFont="1" applyFill="1" applyBorder="1" applyAlignment="1" applyProtection="1">
      <alignment horizontal="right"/>
    </xf>
    <xf numFmtId="167" fontId="30" fillId="28" borderId="14" xfId="78" applyNumberFormat="1" applyFont="1" applyFill="1" applyBorder="1" applyAlignment="1" applyProtection="1">
      <alignment horizontal="right"/>
      <protection locked="0"/>
    </xf>
    <xf numFmtId="167" fontId="30" fillId="25" borderId="12" xfId="0" applyNumberFormat="1" applyFont="1" applyFill="1" applyBorder="1" applyProtection="1">
      <protection locked="0"/>
    </xf>
    <xf numFmtId="167" fontId="30" fillId="25" borderId="12" xfId="0" applyNumberFormat="1" applyFont="1" applyFill="1" applyBorder="1" applyAlignment="1" applyProtection="1">
      <alignment vertical="center"/>
      <protection locked="0"/>
    </xf>
    <xf numFmtId="167" fontId="30" fillId="25" borderId="11" xfId="78" applyNumberFormat="1" applyFont="1" applyFill="1" applyBorder="1" applyAlignment="1" applyProtection="1">
      <alignment horizontal="right"/>
    </xf>
    <xf numFmtId="167" fontId="30" fillId="26" borderId="11" xfId="78" applyNumberFormat="1" applyFont="1" applyFill="1" applyBorder="1" applyAlignment="1" applyProtection="1">
      <alignment horizontal="right"/>
    </xf>
    <xf numFmtId="0" fontId="44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justify" vertical="center" wrapText="1"/>
    </xf>
    <xf numFmtId="2" fontId="3" fillId="0" borderId="19" xfId="0" applyNumberFormat="1" applyFont="1" applyFill="1" applyBorder="1" applyAlignment="1">
      <alignment horizontal="right" vertical="center"/>
    </xf>
    <xf numFmtId="169" fontId="1" fillId="0" borderId="19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justify" vertical="center" wrapText="1"/>
    </xf>
    <xf numFmtId="1" fontId="3" fillId="0" borderId="19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right" vertical="center" wrapText="1"/>
    </xf>
    <xf numFmtId="2" fontId="1" fillId="0" borderId="19" xfId="0" applyNumberFormat="1" applyFont="1" applyFill="1" applyBorder="1" applyAlignment="1">
      <alignment horizontal="right" vertical="center"/>
    </xf>
    <xf numFmtId="1" fontId="28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3" fillId="25" borderId="19" xfId="0" applyNumberFormat="1" applyFont="1" applyFill="1" applyBorder="1" applyAlignment="1">
      <alignment horizontal="right" vertical="center"/>
    </xf>
    <xf numFmtId="170" fontId="0" fillId="0" borderId="0" xfId="0" applyNumberFormat="1" applyFill="1" applyBorder="1" applyAlignment="1">
      <alignment vertical="center"/>
    </xf>
    <xf numFmtId="164" fontId="1" fillId="0" borderId="19" xfId="72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justify" vertical="center"/>
    </xf>
    <xf numFmtId="1" fontId="1" fillId="0" borderId="19" xfId="0" applyNumberFormat="1" applyFont="1" applyFill="1" applyBorder="1" applyAlignment="1">
      <alignment horizontal="right" vertical="center"/>
    </xf>
    <xf numFmtId="2" fontId="1" fillId="0" borderId="19" xfId="72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16" fontId="1" fillId="0" borderId="22" xfId="0" applyNumberFormat="1" applyFont="1" applyFill="1" applyBorder="1" applyAlignment="1">
      <alignment horizontal="center" vertical="center"/>
    </xf>
    <xf numFmtId="164" fontId="1" fillId="25" borderId="19" xfId="72" applyFont="1" applyFill="1" applyBorder="1" applyAlignment="1">
      <alignment horizontal="right" vertical="center"/>
    </xf>
    <xf numFmtId="2" fontId="1" fillId="25" borderId="19" xfId="72" applyNumberFormat="1" applyFont="1" applyFill="1" applyBorder="1" applyAlignment="1">
      <alignment horizontal="right" vertical="center"/>
    </xf>
    <xf numFmtId="169" fontId="3" fillId="0" borderId="19" xfId="0" applyNumberFormat="1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vertical="center"/>
    </xf>
    <xf numFmtId="1" fontId="34" fillId="0" borderId="1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69" fontId="1" fillId="0" borderId="19" xfId="72" applyNumberFormat="1" applyFont="1" applyFill="1" applyBorder="1" applyAlignment="1">
      <alignment horizontal="right" vertical="center"/>
    </xf>
    <xf numFmtId="2" fontId="1" fillId="25" borderId="19" xfId="0" applyNumberFormat="1" applyFont="1" applyFill="1" applyBorder="1" applyAlignment="1">
      <alignment horizontal="right" vertical="center"/>
    </xf>
    <xf numFmtId="0" fontId="1" fillId="0" borderId="19" xfId="72" applyNumberFormat="1" applyFont="1" applyFill="1" applyBorder="1" applyAlignment="1">
      <alignment horizontal="right" vertical="center"/>
    </xf>
    <xf numFmtId="0" fontId="1" fillId="25" borderId="19" xfId="0" applyNumberFormat="1" applyFont="1" applyFill="1" applyBorder="1" applyAlignment="1">
      <alignment horizontal="right" vertical="center"/>
    </xf>
    <xf numFmtId="164" fontId="3" fillId="0" borderId="19" xfId="72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41" applyFont="1" applyFill="1" applyBorder="1" applyAlignment="1">
      <alignment horizontal="justify" vertical="center" wrapText="1"/>
    </xf>
    <xf numFmtId="2" fontId="0" fillId="0" borderId="19" xfId="0" applyNumberForma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43" applyFont="1" applyBorder="1" applyAlignment="1">
      <alignment horizontal="center" vertical="center" wrapText="1"/>
    </xf>
    <xf numFmtId="171" fontId="3" fillId="0" borderId="19" xfId="72" applyNumberFormat="1" applyFont="1" applyFill="1" applyBorder="1" applyAlignment="1">
      <alignment horizontal="center" vertical="center" wrapText="1"/>
    </xf>
    <xf numFmtId="164" fontId="3" fillId="0" borderId="19" xfId="72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71" fontId="1" fillId="0" borderId="19" xfId="0" applyNumberFormat="1" applyFont="1" applyBorder="1" applyAlignment="1">
      <alignment vertical="center"/>
    </xf>
    <xf numFmtId="171" fontId="1" fillId="25" borderId="19" xfId="72" applyNumberFormat="1" applyFont="1" applyFill="1" applyBorder="1" applyAlignment="1">
      <alignment horizontal="center" vertical="center"/>
    </xf>
    <xf numFmtId="171" fontId="1" fillId="0" borderId="19" xfId="72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vertical="center" wrapText="1"/>
    </xf>
    <xf numFmtId="171" fontId="1" fillId="0" borderId="19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right" vertical="center"/>
    </xf>
    <xf numFmtId="171" fontId="1" fillId="0" borderId="19" xfId="0" applyNumberFormat="1" applyFont="1" applyBorder="1" applyAlignment="1">
      <alignment horizontal="right" vertical="center"/>
    </xf>
    <xf numFmtId="171" fontId="0" fillId="0" borderId="19" xfId="0" applyNumberFormat="1" applyFill="1" applyBorder="1" applyAlignment="1">
      <alignment vertical="center"/>
    </xf>
    <xf numFmtId="164" fontId="1" fillId="0" borderId="19" xfId="72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49" fontId="1" fillId="0" borderId="19" xfId="43" applyNumberFormat="1" applyFont="1" applyFill="1" applyBorder="1" applyAlignment="1">
      <alignment horizontal="center" vertical="center"/>
    </xf>
    <xf numFmtId="0" fontId="35" fillId="0" borderId="19" xfId="43" applyFont="1" applyFill="1" applyBorder="1" applyAlignment="1">
      <alignment horizontal="left" vertical="center" wrapText="1"/>
    </xf>
    <xf numFmtId="164" fontId="3" fillId="0" borderId="19" xfId="72" applyNumberFormat="1" applyFont="1" applyFill="1" applyBorder="1" applyAlignment="1">
      <alignment horizontal="center" vertical="center"/>
    </xf>
    <xf numFmtId="0" fontId="1" fillId="0" borderId="19" xfId="43" applyFont="1" applyFill="1" applyBorder="1" applyAlignment="1">
      <alignment horizontal="left" vertical="center" wrapText="1" indent="3"/>
    </xf>
    <xf numFmtId="49" fontId="1" fillId="0" borderId="0" xfId="43" applyNumberFormat="1" applyFont="1" applyFill="1" applyBorder="1" applyAlignment="1">
      <alignment horizontal="center" vertical="center"/>
    </xf>
    <xf numFmtId="0" fontId="1" fillId="0" borderId="0" xfId="43" applyFont="1" applyFill="1" applyBorder="1" applyAlignment="1">
      <alignment horizontal="left" vertical="center" wrapText="1" indent="3"/>
    </xf>
    <xf numFmtId="164" fontId="1" fillId="0" borderId="0" xfId="7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168" fontId="46" fillId="0" borderId="0" xfId="0" applyNumberFormat="1" applyFont="1" applyFill="1" applyBorder="1" applyAlignment="1">
      <alignment vertical="center"/>
    </xf>
    <xf numFmtId="0" fontId="1" fillId="29" borderId="19" xfId="0" applyFont="1" applyFill="1" applyBorder="1" applyAlignment="1">
      <alignment horizontal="center" vertical="center"/>
    </xf>
    <xf numFmtId="0" fontId="1" fillId="29" borderId="19" xfId="0" applyFont="1" applyFill="1" applyBorder="1" applyAlignment="1">
      <alignment horizontal="left" vertical="center" wrapText="1"/>
    </xf>
    <xf numFmtId="43" fontId="1" fillId="0" borderId="19" xfId="0" applyNumberFormat="1" applyFont="1" applyFill="1" applyBorder="1" applyAlignment="1">
      <alignment horizontal="center" vertical="center"/>
    </xf>
    <xf numFmtId="43" fontId="1" fillId="29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9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center" vertical="center"/>
    </xf>
    <xf numFmtId="2" fontId="36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vertical="center"/>
    </xf>
    <xf numFmtId="0" fontId="34" fillId="0" borderId="19" xfId="0" applyFont="1" applyFill="1" applyBorder="1" applyAlignment="1">
      <alignment horizontal="left" vertical="center" indent="3"/>
    </xf>
    <xf numFmtId="2" fontId="34" fillId="0" borderId="19" xfId="0" applyNumberFormat="1" applyFont="1" applyFill="1" applyBorder="1" applyAlignment="1">
      <alignment horizontal="center" vertical="center"/>
    </xf>
    <xf numFmtId="164" fontId="34" fillId="0" borderId="19" xfId="72" applyFont="1" applyFill="1" applyBorder="1" applyAlignment="1">
      <alignment horizontal="center" vertical="center"/>
    </xf>
    <xf numFmtId="164" fontId="34" fillId="0" borderId="19" xfId="72" applyFont="1" applyFill="1" applyBorder="1" applyAlignment="1">
      <alignment horizontal="left" vertical="center" indent="1"/>
    </xf>
    <xf numFmtId="0" fontId="34" fillId="0" borderId="19" xfId="0" applyFont="1" applyFill="1" applyBorder="1" applyAlignment="1">
      <alignment horizontal="left" vertical="center" indent="1"/>
    </xf>
    <xf numFmtId="169" fontId="34" fillId="0" borderId="19" xfId="0" applyNumberFormat="1" applyFont="1" applyFill="1" applyBorder="1" applyAlignment="1">
      <alignment horizontal="center" vertical="center"/>
    </xf>
    <xf numFmtId="169" fontId="36" fillId="0" borderId="19" xfId="0" applyNumberFormat="1" applyFont="1" applyFill="1" applyBorder="1" applyAlignment="1">
      <alignment horizontal="center" vertical="center"/>
    </xf>
    <xf numFmtId="164" fontId="34" fillId="0" borderId="19" xfId="72" applyFont="1" applyFill="1" applyBorder="1" applyAlignment="1">
      <alignment vertical="center"/>
    </xf>
    <xf numFmtId="9" fontId="34" fillId="0" borderId="19" xfId="66" applyFont="1" applyFill="1" applyBorder="1" applyAlignment="1">
      <alignment vertical="center"/>
    </xf>
    <xf numFmtId="0" fontId="36" fillId="25" borderId="19" xfId="0" applyFont="1" applyFill="1" applyBorder="1" applyAlignment="1">
      <alignment vertical="center"/>
    </xf>
    <xf numFmtId="164" fontId="34" fillId="0" borderId="19" xfId="71" applyFont="1" applyFill="1" applyBorder="1" applyAlignment="1">
      <alignment vertical="center"/>
    </xf>
    <xf numFmtId="164" fontId="47" fillId="0" borderId="19" xfId="71" applyFont="1" applyFill="1" applyBorder="1" applyAlignment="1">
      <alignment vertical="center"/>
    </xf>
    <xf numFmtId="164" fontId="43" fillId="0" borderId="19" xfId="7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9" fontId="43" fillId="0" borderId="0" xfId="66" applyFont="1" applyFill="1" applyAlignment="1">
      <alignment vertical="center"/>
    </xf>
    <xf numFmtId="0" fontId="37" fillId="0" borderId="19" xfId="50" applyNumberFormat="1" applyFont="1" applyFill="1" applyBorder="1" applyAlignment="1" applyProtection="1">
      <alignment horizontal="left" vertical="center" wrapText="1"/>
    </xf>
    <xf numFmtId="1" fontId="34" fillId="0" borderId="19" xfId="0" applyNumberFormat="1" applyFont="1" applyFill="1" applyBorder="1" applyAlignment="1">
      <alignment horizontal="center" vertical="center"/>
    </xf>
    <xf numFmtId="164" fontId="34" fillId="0" borderId="19" xfId="71" applyFont="1" applyFill="1" applyBorder="1" applyAlignment="1">
      <alignment horizontal="center" vertical="center"/>
    </xf>
    <xf numFmtId="164" fontId="47" fillId="0" borderId="19" xfId="7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left" vertical="center"/>
    </xf>
    <xf numFmtId="1" fontId="34" fillId="0" borderId="19" xfId="72" applyNumberFormat="1" applyFont="1" applyFill="1" applyBorder="1" applyAlignment="1">
      <alignment horizontal="center" vertical="center"/>
    </xf>
    <xf numFmtId="169" fontId="34" fillId="0" borderId="19" xfId="72" applyNumberFormat="1" applyFont="1" applyFill="1" applyBorder="1" applyAlignment="1">
      <alignment horizontal="center" vertical="center"/>
    </xf>
    <xf numFmtId="169" fontId="47" fillId="0" borderId="19" xfId="72" applyNumberFormat="1" applyFont="1" applyFill="1" applyBorder="1" applyAlignment="1">
      <alignment horizontal="center" vertical="center"/>
    </xf>
    <xf numFmtId="169" fontId="47" fillId="0" borderId="19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vertical="center"/>
    </xf>
    <xf numFmtId="0" fontId="34" fillId="0" borderId="19" xfId="0" applyFont="1" applyFill="1" applyBorder="1" applyAlignment="1">
      <alignment horizontal="left" vertical="center"/>
    </xf>
    <xf numFmtId="1" fontId="37" fillId="0" borderId="19" xfId="57" applyNumberFormat="1" applyFont="1" applyFill="1" applyBorder="1" applyAlignment="1" applyProtection="1">
      <alignment horizontal="left" vertical="center" wrapText="1"/>
    </xf>
    <xf numFmtId="0" fontId="37" fillId="0" borderId="19" xfId="37" applyFont="1" applyFill="1" applyBorder="1" applyAlignment="1" applyProtection="1">
      <alignment horizontal="left" vertical="center" wrapText="1"/>
    </xf>
    <xf numFmtId="0" fontId="38" fillId="0" borderId="19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1" fontId="47" fillId="0" borderId="19" xfId="0" applyNumberFormat="1" applyFont="1" applyFill="1" applyBorder="1" applyAlignment="1">
      <alignment horizontal="center" vertical="center"/>
    </xf>
    <xf numFmtId="0" fontId="34" fillId="25" borderId="19" xfId="0" applyFont="1" applyFill="1" applyBorder="1" applyAlignment="1">
      <alignment horizontal="left" vertical="center" indent="1"/>
    </xf>
    <xf numFmtId="0" fontId="34" fillId="0" borderId="19" xfId="0" applyFont="1" applyFill="1" applyBorder="1" applyAlignment="1">
      <alignment horizontal="left" vertical="center" indent="2"/>
    </xf>
    <xf numFmtId="1" fontId="1" fillId="0" borderId="19" xfId="0" applyNumberFormat="1" applyFont="1" applyFill="1" applyBorder="1" applyAlignment="1">
      <alignment vertical="center"/>
    </xf>
    <xf numFmtId="169" fontId="1" fillId="0" borderId="19" xfId="0" applyNumberFormat="1" applyFont="1" applyFill="1" applyBorder="1" applyAlignment="1">
      <alignment vertical="center"/>
    </xf>
    <xf numFmtId="0" fontId="1" fillId="29" borderId="0" xfId="59" applyFont="1" applyFill="1" applyBorder="1" applyAlignment="1">
      <alignment vertical="center"/>
    </xf>
    <xf numFmtId="0" fontId="1" fillId="0" borderId="0" xfId="59" applyFont="1" applyFill="1" applyAlignment="1">
      <alignment vertical="center"/>
    </xf>
    <xf numFmtId="0" fontId="49" fillId="0" borderId="0" xfId="56" applyFont="1" applyFill="1" applyAlignment="1">
      <alignment vertical="center"/>
    </xf>
    <xf numFmtId="0" fontId="50" fillId="0" borderId="0" xfId="56" applyFont="1" applyFill="1" applyAlignment="1">
      <alignment horizontal="center" vertical="center"/>
    </xf>
    <xf numFmtId="0" fontId="51" fillId="0" borderId="0" xfId="56" applyFont="1" applyAlignment="1">
      <alignment horizontal="center" vertical="center"/>
    </xf>
    <xf numFmtId="0" fontId="39" fillId="0" borderId="0" xfId="41" applyFont="1" applyFill="1" applyAlignment="1">
      <alignment vertical="center"/>
    </xf>
    <xf numFmtId="0" fontId="52" fillId="30" borderId="0" xfId="56" applyFont="1" applyFill="1" applyAlignment="1">
      <alignment horizontal="center" vertical="center"/>
    </xf>
    <xf numFmtId="0" fontId="53" fillId="30" borderId="0" xfId="56" applyFont="1" applyFill="1" applyAlignment="1">
      <alignment horizontal="center" vertical="center" wrapText="1"/>
    </xf>
    <xf numFmtId="0" fontId="51" fillId="0" borderId="0" xfId="56" applyFont="1" applyFill="1" applyAlignment="1">
      <alignment horizontal="center" vertical="center"/>
    </xf>
    <xf numFmtId="172" fontId="54" fillId="0" borderId="0" xfId="77" applyNumberFormat="1" applyFont="1" applyAlignment="1">
      <alignment horizontal="center" vertical="center"/>
    </xf>
    <xf numFmtId="172" fontId="55" fillId="0" borderId="0" xfId="77" applyNumberFormat="1" applyFont="1" applyAlignment="1">
      <alignment horizontal="center" vertical="center"/>
    </xf>
    <xf numFmtId="0" fontId="54" fillId="0" borderId="0" xfId="41" applyFont="1" applyFill="1" applyAlignment="1">
      <alignment vertical="center" wrapText="1"/>
    </xf>
    <xf numFmtId="0" fontId="54" fillId="0" borderId="0" xfId="56" applyFont="1" applyAlignment="1">
      <alignment vertical="center" wrapText="1"/>
    </xf>
    <xf numFmtId="0" fontId="39" fillId="0" borderId="0" xfId="42" applyFont="1" applyFill="1" applyAlignment="1">
      <alignment vertical="center"/>
    </xf>
    <xf numFmtId="1" fontId="51" fillId="0" borderId="0" xfId="56" applyNumberFormat="1" applyFont="1" applyFill="1" applyAlignment="1">
      <alignment horizontal="center" vertical="center"/>
    </xf>
    <xf numFmtId="171" fontId="55" fillId="0" borderId="0" xfId="77" applyNumberFormat="1" applyFont="1" applyAlignment="1">
      <alignment horizontal="center" vertical="center"/>
    </xf>
    <xf numFmtId="171" fontId="54" fillId="0" borderId="0" xfId="77" applyNumberFormat="1" applyFont="1" applyAlignment="1">
      <alignment horizontal="center" vertical="center"/>
    </xf>
    <xf numFmtId="0" fontId="56" fillId="0" borderId="0" xfId="56" applyFont="1" applyFill="1" applyAlignment="1">
      <alignment horizontal="center" vertical="center"/>
    </xf>
    <xf numFmtId="171" fontId="54" fillId="0" borderId="0" xfId="77" applyNumberFormat="1" applyFont="1" applyAlignment="1">
      <alignment horizontal="center" vertical="center" wrapText="1"/>
    </xf>
    <xf numFmtId="173" fontId="51" fillId="0" borderId="0" xfId="56" applyNumberFormat="1" applyFont="1" applyAlignment="1">
      <alignment vertical="center"/>
    </xf>
    <xf numFmtId="0" fontId="51" fillId="0" borderId="0" xfId="56" applyFont="1" applyAlignment="1">
      <alignment vertical="center"/>
    </xf>
    <xf numFmtId="0" fontId="1" fillId="0" borderId="0" xfId="0" applyFont="1" applyAlignment="1">
      <alignment vertical="center"/>
    </xf>
    <xf numFmtId="0" fontId="39" fillId="0" borderId="0" xfId="41" applyFont="1" applyFill="1" applyAlignment="1">
      <alignment vertical="center" wrapText="1"/>
    </xf>
    <xf numFmtId="0" fontId="56" fillId="0" borderId="0" xfId="56" applyFont="1" applyAlignment="1">
      <alignment horizontal="center" vertical="center"/>
    </xf>
    <xf numFmtId="164" fontId="54" fillId="0" borderId="0" xfId="77" applyNumberFormat="1" applyFont="1" applyAlignment="1">
      <alignment horizontal="center" vertical="center"/>
    </xf>
    <xf numFmtId="0" fontId="54" fillId="0" borderId="0" xfId="56" applyFont="1" applyAlignment="1">
      <alignment horizontal="center" vertical="center"/>
    </xf>
    <xf numFmtId="4" fontId="51" fillId="0" borderId="0" xfId="56" applyNumberFormat="1" applyFont="1" applyAlignment="1">
      <alignment horizontal="center" vertical="center"/>
    </xf>
    <xf numFmtId="0" fontId="55" fillId="24" borderId="0" xfId="56" applyFont="1" applyFill="1" applyAlignment="1">
      <alignment horizontal="center" vertical="center"/>
    </xf>
    <xf numFmtId="171" fontId="55" fillId="24" borderId="0" xfId="77" applyNumberFormat="1" applyFont="1" applyFill="1" applyAlignment="1">
      <alignment horizontal="center" vertical="center"/>
    </xf>
    <xf numFmtId="172" fontId="55" fillId="24" borderId="0" xfId="77" applyNumberFormat="1" applyFont="1" applyFill="1" applyAlignment="1">
      <alignment horizontal="center" vertical="center"/>
    </xf>
    <xf numFmtId="0" fontId="54" fillId="0" borderId="0" xfId="56" applyFont="1" applyAlignment="1">
      <alignment horizontal="right" vertical="center"/>
    </xf>
    <xf numFmtId="174" fontId="54" fillId="0" borderId="0" xfId="67" applyNumberFormat="1" applyFont="1" applyAlignment="1">
      <alignment horizontal="center" vertical="center"/>
    </xf>
    <xf numFmtId="175" fontId="50" fillId="0" borderId="0" xfId="56" applyNumberFormat="1" applyFont="1" applyAlignment="1">
      <alignment horizontal="center" vertical="center"/>
    </xf>
    <xf numFmtId="0" fontId="55" fillId="0" borderId="0" xfId="56" applyFont="1" applyAlignment="1">
      <alignment horizontal="right" vertical="center"/>
    </xf>
    <xf numFmtId="173" fontId="51" fillId="0" borderId="0" xfId="56" applyNumberFormat="1" applyFont="1" applyAlignment="1">
      <alignment horizontal="center" vertical="center"/>
    </xf>
    <xf numFmtId="0" fontId="55" fillId="0" borderId="0" xfId="56" applyFont="1" applyAlignment="1">
      <alignment horizontal="center" vertical="center"/>
    </xf>
    <xf numFmtId="0" fontId="50" fillId="0" borderId="0" xfId="56" applyFont="1" applyAlignment="1">
      <alignment horizontal="center" vertical="center" wrapText="1"/>
    </xf>
    <xf numFmtId="3" fontId="51" fillId="0" borderId="0" xfId="56" applyNumberFormat="1" applyFont="1" applyAlignment="1">
      <alignment horizontal="center" vertical="center"/>
    </xf>
    <xf numFmtId="0" fontId="53" fillId="30" borderId="0" xfId="56" applyFont="1" applyFill="1" applyAlignment="1">
      <alignment horizontal="center" vertical="center"/>
    </xf>
    <xf numFmtId="0" fontId="57" fillId="24" borderId="0" xfId="56" applyFont="1" applyFill="1" applyAlignment="1">
      <alignment horizontal="center" vertical="center"/>
    </xf>
    <xf numFmtId="171" fontId="57" fillId="24" borderId="0" xfId="77" applyNumberFormat="1" applyFont="1" applyFill="1" applyAlignment="1">
      <alignment horizontal="center" vertical="center"/>
    </xf>
    <xf numFmtId="0" fontId="58" fillId="0" borderId="0" xfId="56" applyFont="1" applyAlignment="1">
      <alignment horizontal="right" vertical="center"/>
    </xf>
    <xf numFmtId="171" fontId="58" fillId="0" borderId="0" xfId="77" applyNumberFormat="1" applyFont="1" applyAlignment="1">
      <alignment horizontal="center" vertical="center"/>
    </xf>
    <xf numFmtId="0" fontId="59" fillId="0" borderId="0" xfId="56" applyFont="1" applyAlignment="1">
      <alignment horizontal="center" vertical="center"/>
    </xf>
    <xf numFmtId="171" fontId="59" fillId="0" borderId="0" xfId="77" applyNumberFormat="1" applyFont="1" applyAlignment="1">
      <alignment horizontal="center" vertical="center"/>
    </xf>
    <xf numFmtId="3" fontId="54" fillId="0" borderId="0" xfId="56" applyNumberFormat="1" applyFont="1" applyAlignment="1">
      <alignment horizontal="right" vertical="center"/>
    </xf>
    <xf numFmtId="0" fontId="51" fillId="0" borderId="0" xfId="56" applyFont="1" applyAlignment="1">
      <alignment horizontal="right" vertical="center"/>
    </xf>
    <xf numFmtId="1" fontId="51" fillId="0" borderId="0" xfId="56" applyNumberFormat="1" applyFont="1" applyAlignment="1">
      <alignment vertical="center"/>
    </xf>
    <xf numFmtId="171" fontId="57" fillId="24" borderId="0" xfId="56" applyNumberFormat="1" applyFont="1" applyFill="1" applyAlignment="1">
      <alignment horizontal="center" vertical="center"/>
    </xf>
    <xf numFmtId="0" fontId="39" fillId="25" borderId="0" xfId="41" applyFont="1" applyFill="1" applyAlignment="1">
      <alignment vertical="center" wrapText="1"/>
    </xf>
    <xf numFmtId="0" fontId="55" fillId="24" borderId="0" xfId="56" applyFont="1" applyFill="1" applyAlignment="1">
      <alignment horizontal="right" vertical="center"/>
    </xf>
    <xf numFmtId="171" fontId="55" fillId="24" borderId="0" xfId="56" applyNumberFormat="1" applyFont="1" applyFill="1" applyAlignment="1">
      <alignment horizontal="center" vertical="center"/>
    </xf>
    <xf numFmtId="171" fontId="54" fillId="0" borderId="0" xfId="56" applyNumberFormat="1" applyFont="1" applyAlignment="1">
      <alignment horizontal="center" vertical="center"/>
    </xf>
    <xf numFmtId="9" fontId="54" fillId="0" borderId="0" xfId="65" applyFont="1" applyAlignment="1">
      <alignment horizontal="center" vertical="center"/>
    </xf>
    <xf numFmtId="3" fontId="50" fillId="0" borderId="0" xfId="56" applyNumberFormat="1" applyFont="1" applyAlignment="1">
      <alignment horizontal="center" vertical="center"/>
    </xf>
    <xf numFmtId="171" fontId="55" fillId="0" borderId="0" xfId="76" applyNumberFormat="1" applyFont="1" applyAlignment="1">
      <alignment horizontal="center" vertical="center"/>
    </xf>
    <xf numFmtId="171" fontId="60" fillId="0" borderId="0" xfId="56" applyNumberFormat="1" applyFont="1" applyAlignment="1">
      <alignment horizontal="center" vertical="center"/>
    </xf>
    <xf numFmtId="171" fontId="54" fillId="0" borderId="0" xfId="76" applyNumberFormat="1" applyFont="1" applyAlignment="1">
      <alignment horizontal="center" vertical="center"/>
    </xf>
    <xf numFmtId="9" fontId="60" fillId="25" borderId="0" xfId="67" applyFont="1" applyFill="1" applyAlignment="1">
      <alignment horizontal="center" vertical="center"/>
    </xf>
    <xf numFmtId="171" fontId="50" fillId="0" borderId="0" xfId="77" applyNumberFormat="1" applyFont="1" applyAlignment="1">
      <alignment horizontal="center" vertical="center"/>
    </xf>
    <xf numFmtId="0" fontId="55" fillId="0" borderId="0" xfId="56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1" fillId="0" borderId="0" xfId="41" applyFont="1" applyFill="1" applyAlignment="1">
      <alignment vertical="center"/>
    </xf>
    <xf numFmtId="0" fontId="1" fillId="0" borderId="0" xfId="0" applyFont="1" applyAlignment="1">
      <alignment vertical="center" wrapText="1"/>
    </xf>
    <xf numFmtId="174" fontId="51" fillId="0" borderId="0" xfId="66" applyNumberFormat="1" applyFont="1" applyAlignment="1">
      <alignment horizontal="center" vertical="center"/>
    </xf>
    <xf numFmtId="0" fontId="61" fillId="0" borderId="0" xfId="56" applyFont="1" applyAlignment="1">
      <alignment horizontal="center" vertical="center"/>
    </xf>
    <xf numFmtId="174" fontId="54" fillId="0" borderId="0" xfId="66" applyNumberFormat="1" applyFont="1" applyAlignment="1">
      <alignment horizontal="center" vertical="center"/>
    </xf>
    <xf numFmtId="0" fontId="51" fillId="0" borderId="0" xfId="56" applyFont="1" applyAlignment="1">
      <alignment vertical="center" wrapText="1"/>
    </xf>
    <xf numFmtId="174" fontId="54" fillId="0" borderId="0" xfId="65" applyNumberFormat="1" applyFont="1" applyAlignment="1">
      <alignment horizontal="center" vertical="center"/>
    </xf>
    <xf numFmtId="0" fontId="62" fillId="0" borderId="0" xfId="0" applyFont="1" applyAlignment="1">
      <alignment vertical="center" wrapText="1"/>
    </xf>
    <xf numFmtId="0" fontId="62" fillId="0" borderId="0" xfId="56" applyFont="1" applyAlignment="1">
      <alignment vertical="center" wrapText="1"/>
    </xf>
    <xf numFmtId="0" fontId="1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left" vertical="top" indent="1"/>
    </xf>
    <xf numFmtId="3" fontId="1" fillId="0" borderId="2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3" fontId="46" fillId="0" borderId="10" xfId="0" applyNumberFormat="1" applyFont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3" fontId="1" fillId="0" borderId="20" xfId="0" applyNumberFormat="1" applyFont="1" applyFill="1" applyBorder="1" applyAlignment="1">
      <alignment horizontal="left" vertical="top" indent="1"/>
    </xf>
    <xf numFmtId="3" fontId="1" fillId="0" borderId="19" xfId="0" applyNumberFormat="1" applyFont="1" applyFill="1" applyBorder="1" applyAlignment="1">
      <alignment horizontal="left" vertical="top" indent="1"/>
    </xf>
    <xf numFmtId="3" fontId="1" fillId="0" borderId="19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3" fontId="1" fillId="0" borderId="14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left" vertical="top" indent="1"/>
    </xf>
    <xf numFmtId="49" fontId="28" fillId="29" borderId="0" xfId="43" applyNumberFormat="1" applyFont="1" applyFill="1" applyAlignment="1">
      <alignment horizontal="center" vertical="center"/>
    </xf>
    <xf numFmtId="0" fontId="1" fillId="29" borderId="0" xfId="43" applyFont="1" applyFill="1" applyAlignment="1">
      <alignment wrapText="1"/>
    </xf>
    <xf numFmtId="0" fontId="28" fillId="29" borderId="0" xfId="43" applyFont="1" applyFill="1" applyAlignment="1">
      <alignment horizontal="center" vertical="center" wrapText="1"/>
    </xf>
    <xf numFmtId="0" fontId="1" fillId="29" borderId="0" xfId="43" applyFont="1" applyFill="1"/>
    <xf numFmtId="0" fontId="3" fillId="29" borderId="19" xfId="0" applyFont="1" applyFill="1" applyBorder="1" applyAlignment="1">
      <alignment vertical="center"/>
    </xf>
    <xf numFmtId="0" fontId="1" fillId="29" borderId="19" xfId="0" applyFont="1" applyFill="1" applyBorder="1" applyAlignment="1">
      <alignment horizontal="left" vertical="center" wrapText="1" indent="1"/>
    </xf>
    <xf numFmtId="0" fontId="1" fillId="29" borderId="19" xfId="43" applyFont="1" applyFill="1" applyBorder="1" applyAlignment="1">
      <alignment horizontal="left" vertical="center" wrapText="1" indent="3"/>
    </xf>
    <xf numFmtId="0" fontId="1" fillId="29" borderId="19" xfId="43" applyFont="1" applyFill="1" applyBorder="1" applyAlignment="1">
      <alignment horizontal="left" vertical="center" wrapText="1" indent="5"/>
    </xf>
    <xf numFmtId="0" fontId="1" fillId="29" borderId="19" xfId="43" applyFont="1" applyFill="1" applyBorder="1" applyAlignment="1">
      <alignment horizontal="left" vertical="center" indent="7"/>
    </xf>
    <xf numFmtId="0" fontId="1" fillId="29" borderId="19" xfId="0" applyFont="1" applyFill="1" applyBorder="1" applyAlignment="1">
      <alignment horizontal="left" vertical="center" wrapText="1" indent="7"/>
    </xf>
    <xf numFmtId="49" fontId="1" fillId="29" borderId="0" xfId="43" applyNumberFormat="1" applyFont="1" applyFill="1" applyAlignment="1">
      <alignment horizontal="left" vertical="center"/>
    </xf>
    <xf numFmtId="0" fontId="1" fillId="29" borderId="0" xfId="43" applyFont="1" applyFill="1" applyAlignment="1">
      <alignment horizontal="center" vertical="center"/>
    </xf>
    <xf numFmtId="0" fontId="3" fillId="29" borderId="0" xfId="43" applyFont="1" applyFill="1"/>
    <xf numFmtId="170" fontId="1" fillId="29" borderId="0" xfId="43" applyNumberFormat="1" applyFont="1" applyFill="1"/>
    <xf numFmtId="0" fontId="28" fillId="0" borderId="0" xfId="43" applyFont="1" applyFill="1" applyAlignment="1">
      <alignment horizontal="center" vertical="center" wrapText="1"/>
    </xf>
    <xf numFmtId="0" fontId="1" fillId="0" borderId="0" xfId="43" applyFont="1" applyFill="1" applyAlignment="1">
      <alignment horizontal="center" vertical="center" wrapText="1"/>
    </xf>
    <xf numFmtId="0" fontId="6" fillId="0" borderId="19" xfId="43" applyFont="1" applyFill="1" applyBorder="1" applyAlignment="1">
      <alignment horizontal="center" vertical="center" wrapText="1"/>
    </xf>
    <xf numFmtId="49" fontId="2" fillId="29" borderId="0" xfId="43" applyNumberFormat="1" applyFont="1" applyFill="1" applyAlignment="1">
      <alignment horizontal="center" vertical="center"/>
    </xf>
    <xf numFmtId="0" fontId="2" fillId="29" borderId="0" xfId="43" applyFont="1" applyFill="1" applyAlignment="1">
      <alignment wrapText="1"/>
    </xf>
    <xf numFmtId="0" fontId="2" fillId="29" borderId="0" xfId="43" applyFont="1" applyFill="1" applyAlignment="1">
      <alignment horizontal="center" vertical="center" wrapText="1"/>
    </xf>
    <xf numFmtId="0" fontId="2" fillId="0" borderId="0" xfId="43" applyFont="1" applyFill="1" applyAlignment="1">
      <alignment horizontal="center" vertical="center" wrapText="1"/>
    </xf>
    <xf numFmtId="0" fontId="66" fillId="29" borderId="0" xfId="0" applyFont="1" applyFill="1" applyAlignment="1">
      <alignment horizontal="right" vertical="center"/>
    </xf>
    <xf numFmtId="0" fontId="2" fillId="29" borderId="0" xfId="43" applyFont="1" applyFill="1" applyAlignment="1">
      <alignment horizontal="center" vertical="center"/>
    </xf>
    <xf numFmtId="0" fontId="2" fillId="0" borderId="0" xfId="41" applyFont="1" applyAlignment="1">
      <alignment horizontal="right"/>
    </xf>
    <xf numFmtId="0" fontId="66" fillId="29" borderId="0" xfId="43" applyFont="1" applyFill="1" applyAlignment="1">
      <alignment horizontal="center" vertical="center"/>
    </xf>
    <xf numFmtId="0" fontId="1" fillId="29" borderId="19" xfId="43" applyFont="1" applyFill="1" applyBorder="1" applyAlignment="1">
      <alignment horizontal="center" vertical="center" wrapText="1"/>
    </xf>
    <xf numFmtId="0" fontId="2" fillId="29" borderId="0" xfId="43" applyFont="1" applyFill="1" applyAlignment="1">
      <alignment horizontal="center" vertical="center"/>
    </xf>
    <xf numFmtId="0" fontId="37" fillId="29" borderId="19" xfId="43" applyFont="1" applyFill="1" applyBorder="1" applyAlignment="1">
      <alignment horizontal="center" vertical="center" wrapText="1"/>
    </xf>
    <xf numFmtId="0" fontId="3" fillId="29" borderId="19" xfId="0" applyFont="1" applyFill="1" applyBorder="1" applyAlignment="1">
      <alignment horizontal="left" vertical="center" wrapText="1" indent="1"/>
    </xf>
    <xf numFmtId="0" fontId="3" fillId="29" borderId="19" xfId="43" applyFont="1" applyFill="1" applyBorder="1" applyAlignment="1">
      <alignment horizontal="left" vertical="center" wrapText="1" indent="3"/>
    </xf>
    <xf numFmtId="49" fontId="69" fillId="29" borderId="19" xfId="43" applyNumberFormat="1" applyFont="1" applyFill="1" applyBorder="1" applyAlignment="1">
      <alignment horizontal="center" vertical="center"/>
    </xf>
    <xf numFmtId="0" fontId="69" fillId="29" borderId="19" xfId="43" applyFont="1" applyFill="1" applyBorder="1" applyAlignment="1">
      <alignment horizontal="center" vertical="center" wrapText="1"/>
    </xf>
    <xf numFmtId="0" fontId="69" fillId="0" borderId="19" xfId="43" applyFont="1" applyFill="1" applyBorder="1" applyAlignment="1">
      <alignment horizontal="center" vertical="center" wrapText="1"/>
    </xf>
    <xf numFmtId="0" fontId="69" fillId="0" borderId="19" xfId="43" applyFont="1" applyFill="1" applyBorder="1" applyAlignment="1">
      <alignment horizontal="center" vertical="center"/>
    </xf>
    <xf numFmtId="0" fontId="35" fillId="29" borderId="19" xfId="43" applyFont="1" applyFill="1" applyBorder="1" applyAlignment="1">
      <alignment horizontal="center" vertical="center"/>
    </xf>
    <xf numFmtId="49" fontId="3" fillId="29" borderId="19" xfId="0" applyNumberFormat="1" applyFont="1" applyFill="1" applyBorder="1" applyAlignment="1">
      <alignment vertical="center"/>
    </xf>
    <xf numFmtId="0" fontId="1" fillId="29" borderId="19" xfId="43" applyFont="1" applyFill="1" applyBorder="1" applyAlignment="1">
      <alignment horizontal="center" vertical="center"/>
    </xf>
    <xf numFmtId="168" fontId="3" fillId="31" borderId="19" xfId="80" applyNumberFormat="1" applyFont="1" applyFill="1" applyBorder="1" applyAlignment="1">
      <alignment horizontal="center" vertical="center"/>
    </xf>
    <xf numFmtId="49" fontId="3" fillId="29" borderId="19" xfId="0" applyNumberFormat="1" applyFont="1" applyFill="1" applyBorder="1" applyAlignment="1">
      <alignment horizontal="center" vertical="center"/>
    </xf>
    <xf numFmtId="49" fontId="1" fillId="29" borderId="19" xfId="0" applyNumberFormat="1" applyFont="1" applyFill="1" applyBorder="1" applyAlignment="1">
      <alignment horizontal="center" vertical="center"/>
    </xf>
    <xf numFmtId="4" fontId="1" fillId="31" borderId="19" xfId="80" applyNumberFormat="1" applyFont="1" applyFill="1" applyBorder="1" applyAlignment="1">
      <alignment horizontal="center" vertical="center" wrapText="1"/>
    </xf>
    <xf numFmtId="168" fontId="1" fillId="31" borderId="19" xfId="0" applyNumberFormat="1" applyFont="1" applyFill="1" applyBorder="1" applyAlignment="1">
      <alignment horizontal="center" vertical="center"/>
    </xf>
    <xf numFmtId="4" fontId="1" fillId="31" borderId="19" xfId="80" applyNumberFormat="1" applyFont="1" applyFill="1" applyBorder="1" applyAlignment="1">
      <alignment horizontal="center" vertical="center"/>
    </xf>
    <xf numFmtId="168" fontId="1" fillId="31" borderId="19" xfId="80" applyNumberFormat="1" applyFont="1" applyFill="1" applyBorder="1" applyAlignment="1">
      <alignment horizontal="center" vertical="center"/>
    </xf>
    <xf numFmtId="0" fontId="3" fillId="29" borderId="19" xfId="43" applyFont="1" applyFill="1" applyBorder="1" applyAlignment="1">
      <alignment horizontal="center" vertical="center"/>
    </xf>
    <xf numFmtId="4" fontId="1" fillId="0" borderId="19" xfId="80" applyNumberFormat="1" applyFont="1" applyFill="1" applyBorder="1" applyAlignment="1">
      <alignment horizontal="center" vertical="center"/>
    </xf>
    <xf numFmtId="168" fontId="1" fillId="29" borderId="19" xfId="0" applyNumberFormat="1" applyFont="1" applyFill="1" applyBorder="1" applyAlignment="1">
      <alignment horizontal="center" vertical="center"/>
    </xf>
    <xf numFmtId="0" fontId="1" fillId="31" borderId="19" xfId="43" applyFont="1" applyFill="1" applyBorder="1" applyAlignment="1">
      <alignment horizontal="center" vertical="center"/>
    </xf>
    <xf numFmtId="168" fontId="1" fillId="31" borderId="19" xfId="80" applyNumberFormat="1" applyFont="1" applyFill="1" applyBorder="1" applyAlignment="1">
      <alignment horizontal="center" vertical="center" wrapText="1"/>
    </xf>
    <xf numFmtId="168" fontId="1" fillId="29" borderId="0" xfId="43" applyNumberFormat="1" applyFont="1" applyFill="1"/>
    <xf numFmtId="168" fontId="3" fillId="31" borderId="19" xfId="0" applyNumberFormat="1" applyFont="1" applyFill="1" applyBorder="1" applyAlignment="1">
      <alignment horizontal="center" vertical="center"/>
    </xf>
    <xf numFmtId="0" fontId="3" fillId="31" borderId="19" xfId="43" applyFont="1" applyFill="1" applyBorder="1" applyAlignment="1">
      <alignment horizontal="center" vertical="center"/>
    </xf>
    <xf numFmtId="4" fontId="3" fillId="31" borderId="19" xfId="80" applyNumberFormat="1" applyFont="1" applyFill="1" applyBorder="1" applyAlignment="1">
      <alignment horizontal="center" vertical="center"/>
    </xf>
    <xf numFmtId="170" fontId="3" fillId="31" borderId="19" xfId="43" applyNumberFormat="1" applyFont="1" applyFill="1" applyBorder="1" applyAlignment="1">
      <alignment horizontal="center" vertical="center"/>
    </xf>
    <xf numFmtId="0" fontId="54" fillId="0" borderId="0" xfId="56" applyFont="1" applyAlignment="1">
      <alignment horizontal="center" vertical="center" wrapText="1"/>
    </xf>
    <xf numFmtId="0" fontId="3" fillId="28" borderId="28" xfId="0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center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54" fillId="0" borderId="0" xfId="56" applyFont="1" applyAlignment="1">
      <alignment horizontal="left" vertical="center" wrapText="1"/>
    </xf>
    <xf numFmtId="0" fontId="54" fillId="0" borderId="0" xfId="41" applyFont="1" applyFill="1" applyAlignment="1">
      <alignment horizontal="center" vertical="center" wrapText="1"/>
    </xf>
    <xf numFmtId="49" fontId="1" fillId="29" borderId="0" xfId="43" applyNumberFormat="1" applyFont="1" applyFill="1" applyAlignment="1">
      <alignment horizontal="left" vertical="center" wrapText="1"/>
    </xf>
    <xf numFmtId="49" fontId="37" fillId="29" borderId="19" xfId="43" applyNumberFormat="1" applyFont="1" applyFill="1" applyBorder="1" applyAlignment="1">
      <alignment horizontal="center" vertical="center" wrapText="1"/>
    </xf>
    <xf numFmtId="0" fontId="37" fillId="29" borderId="19" xfId="43" applyFont="1" applyFill="1" applyBorder="1" applyAlignment="1">
      <alignment horizontal="center" vertical="center" wrapText="1"/>
    </xf>
    <xf numFmtId="0" fontId="1" fillId="29" borderId="29" xfId="43" applyFont="1" applyFill="1" applyBorder="1" applyAlignment="1">
      <alignment horizontal="center" vertical="center" wrapText="1"/>
    </xf>
    <xf numFmtId="0" fontId="1" fillId="29" borderId="30" xfId="43" applyFont="1" applyFill="1" applyBorder="1" applyAlignment="1">
      <alignment horizontal="center" vertical="center" wrapText="1"/>
    </xf>
    <xf numFmtId="0" fontId="1" fillId="29" borderId="31" xfId="43" applyFont="1" applyFill="1" applyBorder="1" applyAlignment="1">
      <alignment horizontal="center" vertical="center" wrapText="1"/>
    </xf>
    <xf numFmtId="0" fontId="67" fillId="29" borderId="0" xfId="43" applyFont="1" applyFill="1" applyAlignment="1">
      <alignment horizontal="center" vertical="center"/>
    </xf>
    <xf numFmtId="0" fontId="28" fillId="29" borderId="0" xfId="43" applyFont="1" applyFill="1" applyAlignment="1">
      <alignment horizontal="center" vertical="center"/>
    </xf>
    <xf numFmtId="0" fontId="2" fillId="29" borderId="0" xfId="43" applyFont="1" applyFill="1" applyAlignment="1">
      <alignment horizontal="center" vertical="center"/>
    </xf>
    <xf numFmtId="0" fontId="4" fillId="29" borderId="0" xfId="43" applyFont="1" applyFill="1" applyAlignment="1">
      <alignment horizontal="center" vertical="center"/>
    </xf>
    <xf numFmtId="0" fontId="68" fillId="29" borderId="0" xfId="43" applyFont="1" applyFill="1" applyBorder="1" applyAlignment="1">
      <alignment horizontal="center" vertical="center"/>
    </xf>
  </cellXfs>
  <cellStyles count="8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80"/>
    <cellStyle name="Обычный 12" xfId="37"/>
    <cellStyle name="Обычный 12 2" xfId="38"/>
    <cellStyle name="Обычный 2" xfId="39"/>
    <cellStyle name="Обычный 2 26 2" xfId="40"/>
    <cellStyle name="Обычный 3" xfId="41"/>
    <cellStyle name="Обычный 3 10 2" xfId="42"/>
    <cellStyle name="Обычный 3 2" xfId="43"/>
    <cellStyle name="Обычный 3 2 2 2" xfId="44"/>
    <cellStyle name="Обычный 3 21" xfId="45"/>
    <cellStyle name="Обычный 30" xfId="46"/>
    <cellStyle name="Обычный 4" xfId="47"/>
    <cellStyle name="Обычный 4 2" xfId="48"/>
    <cellStyle name="Обычный 5" xfId="49"/>
    <cellStyle name="Обычный 6" xfId="50"/>
    <cellStyle name="Обычный 6 2" xfId="51"/>
    <cellStyle name="Обычный 6 2 2" xfId="52"/>
    <cellStyle name="Обычный 6 2 3" xfId="53"/>
    <cellStyle name="Обычный 7" xfId="54"/>
    <cellStyle name="Обычный 7 2" xfId="55"/>
    <cellStyle name="Обычный 8" xfId="56"/>
    <cellStyle name="Обычный_BPnov (1)" xfId="57"/>
    <cellStyle name="Обычный_Сводка для эот" xfId="58"/>
    <cellStyle name="Обычный_Формат МЭ  - (кор  08 09 2010) 2" xfId="59"/>
    <cellStyle name="Плохой 2" xfId="60"/>
    <cellStyle name="Пояснение 2" xfId="61"/>
    <cellStyle name="Примечание 2" xfId="62"/>
    <cellStyle name="Процентный 2" xfId="63"/>
    <cellStyle name="Процентный 2 3" xfId="64"/>
    <cellStyle name="Процентный 2 3 2" xfId="65"/>
    <cellStyle name="Процентный 3" xfId="66"/>
    <cellStyle name="Процентный 4" xfId="67"/>
    <cellStyle name="Связанная ячейка 2" xfId="68"/>
    <cellStyle name="Стиль 1" xfId="69"/>
    <cellStyle name="Текст предупреждения 2" xfId="70"/>
    <cellStyle name="Финансовый" xfId="71" builtinId="3"/>
    <cellStyle name="Финансовый 2" xfId="72"/>
    <cellStyle name="Финансовый 2 2 2 2 2" xfId="73"/>
    <cellStyle name="Финансовый 3" xfId="74"/>
    <cellStyle name="Финансовый 5" xfId="75"/>
    <cellStyle name="Финансовый 5 2" xfId="76"/>
    <cellStyle name="Финансовый 6" xfId="77"/>
    <cellStyle name="Финансовый_Смета 2000 г." xfId="78"/>
    <cellStyle name="Хороший 2" xfId="7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opLeftCell="A49" zoomScale="70" zoomScaleNormal="70" workbookViewId="0">
      <selection activeCell="I83" sqref="I83"/>
    </sheetView>
  </sheetViews>
  <sheetFormatPr defaultColWidth="9.85546875" defaultRowHeight="15.75"/>
  <cols>
    <col min="1" max="1" width="10.85546875" style="110" customWidth="1"/>
    <col min="2" max="2" width="88.140625" style="110" customWidth="1"/>
    <col min="3" max="3" width="19.5703125" style="110" customWidth="1"/>
    <col min="4" max="4" width="18.140625" style="110" bestFit="1" customWidth="1"/>
    <col min="5" max="6" width="18.7109375" style="110" bestFit="1" customWidth="1"/>
    <col min="7" max="7" width="13.28515625" style="68" hidden="1" customWidth="1"/>
    <col min="8" max="8" width="87.5703125" style="68" customWidth="1"/>
    <col min="9" max="9" width="68.7109375" style="68" customWidth="1"/>
    <col min="10" max="10" width="9.85546875" style="68" customWidth="1"/>
    <col min="11" max="16384" width="9.85546875" style="68"/>
  </cols>
  <sheetData>
    <row r="1" spans="1:8">
      <c r="A1" s="337" t="s">
        <v>193</v>
      </c>
      <c r="B1" s="338"/>
      <c r="C1" s="338"/>
      <c r="D1" s="338"/>
      <c r="E1" s="338"/>
      <c r="F1" s="338"/>
      <c r="G1" s="338"/>
    </row>
    <row r="2" spans="1:8" ht="16.5" thickBot="1">
      <c r="A2" s="69" t="s">
        <v>0</v>
      </c>
      <c r="B2" s="70" t="s">
        <v>194</v>
      </c>
      <c r="C2" s="71" t="s">
        <v>195</v>
      </c>
      <c r="D2" s="71" t="s">
        <v>196</v>
      </c>
      <c r="E2" s="71" t="s">
        <v>197</v>
      </c>
      <c r="F2" s="71" t="s">
        <v>198</v>
      </c>
      <c r="G2" s="71" t="s">
        <v>155</v>
      </c>
    </row>
    <row r="3" spans="1:8" ht="16.5" thickBot="1">
      <c r="A3" s="72">
        <v>1</v>
      </c>
      <c r="B3" s="73">
        <v>2</v>
      </c>
      <c r="C3" s="74"/>
      <c r="D3" s="74">
        <v>4</v>
      </c>
      <c r="E3" s="74">
        <v>5</v>
      </c>
      <c r="F3" s="74">
        <v>5</v>
      </c>
      <c r="G3" s="75"/>
      <c r="H3" s="76"/>
    </row>
    <row r="4" spans="1:8">
      <c r="A4" s="77" t="s">
        <v>199</v>
      </c>
      <c r="B4" s="78" t="s">
        <v>200</v>
      </c>
      <c r="C4" s="79">
        <v>1471.4087790958158</v>
      </c>
      <c r="D4" s="79">
        <v>1573.3819227067406</v>
      </c>
      <c r="E4" s="79">
        <v>1585.7592146296631</v>
      </c>
      <c r="F4" s="79">
        <v>1649.5931772703236</v>
      </c>
      <c r="G4" s="80">
        <f>SUM(C4:F4)</f>
        <v>6280.1430937025425</v>
      </c>
      <c r="H4" s="81"/>
    </row>
    <row r="5" spans="1:8">
      <c r="A5" s="82"/>
      <c r="B5" s="83" t="s">
        <v>201</v>
      </c>
      <c r="C5" s="79"/>
      <c r="D5" s="79"/>
      <c r="E5" s="79"/>
      <c r="F5" s="79"/>
      <c r="G5" s="80" t="e">
        <f>#N/A</f>
        <v>#N/A</v>
      </c>
      <c r="H5" s="76"/>
    </row>
    <row r="6" spans="1:8" ht="31.5">
      <c r="A6" s="82" t="s">
        <v>202</v>
      </c>
      <c r="B6" s="83" t="s">
        <v>203</v>
      </c>
      <c r="C6" s="84">
        <v>1393.5521911251199</v>
      </c>
      <c r="D6" s="79">
        <v>1487.8664643789443</v>
      </c>
      <c r="E6" s="79">
        <v>1527.3172112506459</v>
      </c>
      <c r="F6" s="79">
        <v>1587.9392953829388</v>
      </c>
      <c r="G6" s="80" t="e">
        <f>#N/A</f>
        <v>#N/A</v>
      </c>
      <c r="H6" s="81"/>
    </row>
    <row r="7" spans="1:8">
      <c r="A7" s="85" t="s">
        <v>204</v>
      </c>
      <c r="B7" s="83" t="s">
        <v>205</v>
      </c>
      <c r="C7" s="84">
        <v>77.856587970695983</v>
      </c>
      <c r="D7" s="79">
        <v>85.515458327796352</v>
      </c>
      <c r="E7" s="79">
        <v>58.442003379017144</v>
      </c>
      <c r="F7" s="79">
        <v>61.653881887384891</v>
      </c>
      <c r="G7" s="80" t="e">
        <f>#N/A</f>
        <v>#N/A</v>
      </c>
      <c r="H7" s="81"/>
    </row>
    <row r="8" spans="1:8">
      <c r="A8" s="86" t="s">
        <v>206</v>
      </c>
      <c r="B8" s="78" t="s">
        <v>207</v>
      </c>
      <c r="C8" s="87">
        <v>1771.9911320000001</v>
      </c>
      <c r="D8" s="79">
        <v>1891.5538059999997</v>
      </c>
      <c r="E8" s="79">
        <v>1908.3476839999998</v>
      </c>
      <c r="F8" s="79">
        <v>1955.6517599999997</v>
      </c>
      <c r="G8" s="80" t="e">
        <f>#N/A</f>
        <v>#N/A</v>
      </c>
      <c r="H8" s="81"/>
    </row>
    <row r="9" spans="1:8">
      <c r="A9" s="88" t="s">
        <v>34</v>
      </c>
      <c r="B9" s="78" t="s">
        <v>208</v>
      </c>
      <c r="C9" s="87">
        <v>581.75411182272308</v>
      </c>
      <c r="D9" s="79">
        <v>602.76269116160211</v>
      </c>
      <c r="E9" s="79">
        <v>624.65447809439888</v>
      </c>
      <c r="F9" s="79">
        <v>649.33861305256653</v>
      </c>
      <c r="G9" s="80" t="e">
        <f>#N/A</f>
        <v>#N/A</v>
      </c>
      <c r="H9" s="89"/>
    </row>
    <row r="10" spans="1:8">
      <c r="A10" s="82"/>
      <c r="B10" s="83" t="s">
        <v>201</v>
      </c>
      <c r="C10" s="90"/>
      <c r="D10" s="91"/>
      <c r="E10" s="91"/>
      <c r="F10" s="91"/>
      <c r="G10" s="80" t="e">
        <f>#N/A</f>
        <v>#N/A</v>
      </c>
      <c r="H10" s="92"/>
    </row>
    <row r="11" spans="1:8">
      <c r="A11" s="82" t="s">
        <v>202</v>
      </c>
      <c r="B11" s="83" t="s">
        <v>209</v>
      </c>
      <c r="C11" s="90">
        <v>531.86404964964311</v>
      </c>
      <c r="D11" s="91">
        <v>550.01240520932345</v>
      </c>
      <c r="E11" s="91">
        <v>568.79355056220675</v>
      </c>
      <c r="F11" s="91">
        <v>589.84546384991336</v>
      </c>
      <c r="G11" s="80" t="e">
        <f>#N/A</f>
        <v>#N/A</v>
      </c>
      <c r="H11" s="76"/>
    </row>
    <row r="12" spans="1:8">
      <c r="A12" s="82" t="s">
        <v>204</v>
      </c>
      <c r="B12" s="83" t="s">
        <v>2</v>
      </c>
      <c r="C12" s="90">
        <v>31.666067833079996</v>
      </c>
      <c r="D12" s="91">
        <v>32.87315513539864</v>
      </c>
      <c r="E12" s="91">
        <v>34.354445003837562</v>
      </c>
      <c r="F12" s="91">
        <v>36.24393947904862</v>
      </c>
      <c r="G12" s="80" t="e">
        <f>#N/A</f>
        <v>#N/A</v>
      </c>
      <c r="H12" s="76"/>
    </row>
    <row r="13" spans="1:8">
      <c r="A13" s="82" t="s">
        <v>210</v>
      </c>
      <c r="B13" s="83" t="s">
        <v>211</v>
      </c>
      <c r="C13" s="90">
        <v>18.223994339999997</v>
      </c>
      <c r="D13" s="91">
        <v>19.877130816879994</v>
      </c>
      <c r="E13" s="91">
        <v>21.506482528354638</v>
      </c>
      <c r="F13" s="91">
        <v>23.249209723604455</v>
      </c>
      <c r="G13" s="80" t="e">
        <f>#N/A</f>
        <v>#N/A</v>
      </c>
      <c r="H13" s="93"/>
    </row>
    <row r="14" spans="1:8">
      <c r="A14" s="88" t="s">
        <v>69</v>
      </c>
      <c r="B14" s="78" t="s">
        <v>7</v>
      </c>
      <c r="C14" s="87">
        <v>490.76007416401131</v>
      </c>
      <c r="D14" s="79">
        <v>509.40895698224375</v>
      </c>
      <c r="E14" s="79">
        <v>532.33236004644471</v>
      </c>
      <c r="F14" s="79">
        <v>561.6106398489992</v>
      </c>
      <c r="G14" s="80" t="e">
        <f>#N/A</f>
        <v>#N/A</v>
      </c>
      <c r="H14" s="76"/>
    </row>
    <row r="15" spans="1:8">
      <c r="A15" s="88" t="s">
        <v>140</v>
      </c>
      <c r="B15" s="78" t="s">
        <v>3</v>
      </c>
      <c r="C15" s="87">
        <v>182.08791219999995</v>
      </c>
      <c r="D15" s="94">
        <v>248.444089961</v>
      </c>
      <c r="E15" s="94">
        <v>249.09855200399997</v>
      </c>
      <c r="F15" s="94">
        <v>247.51132661719998</v>
      </c>
      <c r="G15" s="80" t="e">
        <f>#N/A</f>
        <v>#N/A</v>
      </c>
      <c r="H15" s="93"/>
    </row>
    <row r="16" spans="1:8">
      <c r="A16" s="88" t="s">
        <v>212</v>
      </c>
      <c r="B16" s="78" t="s">
        <v>213</v>
      </c>
      <c r="C16" s="87">
        <v>12.714032999999999</v>
      </c>
      <c r="D16" s="79">
        <v>13.451446914</v>
      </c>
      <c r="E16" s="79">
        <v>14.191276494269999</v>
      </c>
      <c r="F16" s="79">
        <v>14.971796701454849</v>
      </c>
      <c r="G16" s="80" t="e">
        <f>#N/A</f>
        <v>#N/A</v>
      </c>
      <c r="H16" s="95"/>
    </row>
    <row r="17" spans="1:8">
      <c r="A17" s="88" t="s">
        <v>214</v>
      </c>
      <c r="B17" s="78" t="s">
        <v>215</v>
      </c>
      <c r="C17" s="87">
        <v>504.6750008132658</v>
      </c>
      <c r="D17" s="79">
        <v>517.48662098115392</v>
      </c>
      <c r="E17" s="79">
        <v>488.07101736088623</v>
      </c>
      <c r="F17" s="79">
        <v>482.21938377977926</v>
      </c>
      <c r="G17" s="80" t="e">
        <f>#N/A</f>
        <v>#N/A</v>
      </c>
      <c r="H17" s="76"/>
    </row>
    <row r="18" spans="1:8">
      <c r="A18" s="82"/>
      <c r="B18" s="83" t="s">
        <v>201</v>
      </c>
      <c r="C18" s="90"/>
      <c r="D18" s="91"/>
      <c r="E18" s="91"/>
      <c r="F18" s="91"/>
      <c r="G18" s="80" t="e">
        <f>#N/A</f>
        <v>#N/A</v>
      </c>
      <c r="H18" s="76"/>
    </row>
    <row r="19" spans="1:8">
      <c r="A19" s="82" t="s">
        <v>216</v>
      </c>
      <c r="B19" s="83" t="s">
        <v>217</v>
      </c>
      <c r="C19" s="90">
        <v>81.454113800000002</v>
      </c>
      <c r="D19" s="96">
        <v>84.549370124400014</v>
      </c>
      <c r="E19" s="96">
        <v>88.354091779998015</v>
      </c>
      <c r="F19" s="96">
        <v>93.213566827897893</v>
      </c>
      <c r="G19" s="80" t="e">
        <f>#N/A</f>
        <v>#N/A</v>
      </c>
      <c r="H19" s="76"/>
    </row>
    <row r="20" spans="1:8">
      <c r="A20" s="82" t="s">
        <v>218</v>
      </c>
      <c r="B20" s="83" t="s">
        <v>219</v>
      </c>
      <c r="C20" s="90">
        <v>83.031887504799997</v>
      </c>
      <c r="D20" s="96">
        <v>76.232030650702399</v>
      </c>
      <c r="E20" s="96">
        <v>55.973239839984004</v>
      </c>
      <c r="F20" s="96">
        <v>26.906259125183126</v>
      </c>
      <c r="G20" s="80" t="e">
        <f>#N/A</f>
        <v>#N/A</v>
      </c>
      <c r="H20" s="76"/>
    </row>
    <row r="21" spans="1:8" ht="16.5" thickBot="1">
      <c r="A21" s="97" t="s">
        <v>220</v>
      </c>
      <c r="B21" s="83" t="s">
        <v>221</v>
      </c>
      <c r="C21" s="90">
        <v>29.437230865959801</v>
      </c>
      <c r="D21" s="96">
        <v>31.14459025618547</v>
      </c>
      <c r="E21" s="96">
        <v>32.857542720275667</v>
      </c>
      <c r="F21" s="96">
        <v>34.66470756989083</v>
      </c>
      <c r="G21" s="80" t="e">
        <f>#N/A</f>
        <v>#N/A</v>
      </c>
      <c r="H21" s="76"/>
    </row>
    <row r="22" spans="1:8" ht="16.5" thickBot="1">
      <c r="A22" s="98" t="s">
        <v>222</v>
      </c>
      <c r="B22" s="78" t="s">
        <v>223</v>
      </c>
      <c r="C22" s="87">
        <v>-300.58235290418429</v>
      </c>
      <c r="D22" s="79">
        <v>-318.17188329325904</v>
      </c>
      <c r="E22" s="79">
        <v>-322.58846937033672</v>
      </c>
      <c r="F22" s="79">
        <v>-306.05858272967612</v>
      </c>
      <c r="G22" s="80" t="e">
        <f>#N/A</f>
        <v>#N/A</v>
      </c>
      <c r="H22" s="81"/>
    </row>
    <row r="23" spans="1:8">
      <c r="A23" s="77" t="s">
        <v>224</v>
      </c>
      <c r="B23" s="78" t="s">
        <v>225</v>
      </c>
      <c r="C23" s="87">
        <v>253.47853612210002</v>
      </c>
      <c r="D23" s="79">
        <v>298.69440072895054</v>
      </c>
      <c r="E23" s="79">
        <v>343.39307794321775</v>
      </c>
      <c r="F23" s="79">
        <v>372.35159082009477</v>
      </c>
      <c r="G23" s="80" t="e">
        <f>#N/A</f>
        <v>#N/A</v>
      </c>
      <c r="H23" s="81"/>
    </row>
    <row r="24" spans="1:8">
      <c r="A24" s="82" t="s">
        <v>34</v>
      </c>
      <c r="B24" s="83" t="s">
        <v>226</v>
      </c>
      <c r="C24" s="90">
        <v>547.27176001905093</v>
      </c>
      <c r="D24" s="91">
        <v>465.27259175792665</v>
      </c>
      <c r="E24" s="91">
        <v>514.8162623415493</v>
      </c>
      <c r="F24" s="91">
        <v>545.21251286033453</v>
      </c>
      <c r="G24" s="80" t="e">
        <f>#N/A</f>
        <v>#N/A</v>
      </c>
      <c r="H24" s="76"/>
    </row>
    <row r="25" spans="1:8">
      <c r="A25" s="82"/>
      <c r="B25" s="83" t="s">
        <v>227</v>
      </c>
      <c r="C25" s="90"/>
      <c r="D25" s="96"/>
      <c r="E25" s="96"/>
      <c r="F25" s="96"/>
      <c r="G25" s="80" t="e">
        <f>#N/A</f>
        <v>#N/A</v>
      </c>
      <c r="H25" s="76"/>
    </row>
    <row r="26" spans="1:8">
      <c r="A26" s="82" t="s">
        <v>202</v>
      </c>
      <c r="B26" s="83" t="s">
        <v>228</v>
      </c>
      <c r="C26" s="90">
        <v>0</v>
      </c>
      <c r="D26" s="96">
        <v>0</v>
      </c>
      <c r="E26" s="96">
        <v>0</v>
      </c>
      <c r="F26" s="96">
        <v>0</v>
      </c>
      <c r="G26" s="80" t="e">
        <f>#N/A</f>
        <v>#N/A</v>
      </c>
      <c r="H26" s="76"/>
    </row>
    <row r="27" spans="1:8">
      <c r="A27" s="82" t="s">
        <v>204</v>
      </c>
      <c r="B27" s="99" t="s">
        <v>229</v>
      </c>
      <c r="C27" s="100">
        <v>3.6487099999999999</v>
      </c>
      <c r="D27" s="101">
        <v>3.8603351799999999</v>
      </c>
      <c r="E27" s="101">
        <v>4.0726536149000001</v>
      </c>
      <c r="F27" s="101">
        <v>4.296649563719499</v>
      </c>
      <c r="G27" s="80" t="e">
        <f>#N/A</f>
        <v>#N/A</v>
      </c>
      <c r="H27" s="76"/>
    </row>
    <row r="28" spans="1:8">
      <c r="A28" s="82" t="s">
        <v>69</v>
      </c>
      <c r="B28" s="83" t="s">
        <v>230</v>
      </c>
      <c r="C28" s="90">
        <v>293.79322389695091</v>
      </c>
      <c r="D28" s="91">
        <v>166.57819102897611</v>
      </c>
      <c r="E28" s="91">
        <v>171.42318439833156</v>
      </c>
      <c r="F28" s="91">
        <v>172.86092204023979</v>
      </c>
      <c r="G28" s="80" t="e">
        <f>#N/A</f>
        <v>#N/A</v>
      </c>
      <c r="H28" s="102"/>
    </row>
    <row r="29" spans="1:8">
      <c r="A29" s="82"/>
      <c r="B29" s="83" t="s">
        <v>227</v>
      </c>
      <c r="C29" s="90"/>
      <c r="D29" s="91"/>
      <c r="E29" s="91"/>
      <c r="F29" s="91"/>
      <c r="G29" s="80" t="e">
        <f>#N/A</f>
        <v>#N/A</v>
      </c>
      <c r="H29" s="76"/>
    </row>
    <row r="30" spans="1:8" ht="16.5" thickBot="1">
      <c r="A30" s="97" t="s">
        <v>231</v>
      </c>
      <c r="B30" s="83" t="s">
        <v>232</v>
      </c>
      <c r="C30" s="90">
        <v>31.952114379999998</v>
      </c>
      <c r="D30" s="91">
        <v>24.37875</v>
      </c>
      <c r="E30" s="91">
        <v>21.532499999999999</v>
      </c>
      <c r="F30" s="91">
        <v>14.72625</v>
      </c>
      <c r="G30" s="80" t="e">
        <f>#N/A</f>
        <v>#N/A</v>
      </c>
      <c r="H30" s="76"/>
    </row>
    <row r="31" spans="1:8" ht="16.5" thickBot="1">
      <c r="A31" s="103" t="s">
        <v>233</v>
      </c>
      <c r="B31" s="78" t="s">
        <v>234</v>
      </c>
      <c r="C31" s="87">
        <v>-1.2522714238188826</v>
      </c>
      <c r="D31" s="79">
        <v>29.057211497375079</v>
      </c>
      <c r="E31" s="79">
        <v>70.01301915479678</v>
      </c>
      <c r="F31" s="79">
        <v>112.9799105407082</v>
      </c>
      <c r="G31" s="80" t="e">
        <f>#N/A</f>
        <v>#N/A</v>
      </c>
      <c r="H31" s="81"/>
    </row>
    <row r="32" spans="1:8" ht="16.5" thickBot="1">
      <c r="A32" s="103" t="s">
        <v>235</v>
      </c>
      <c r="B32" s="78" t="s">
        <v>236</v>
      </c>
      <c r="C32" s="87">
        <v>0</v>
      </c>
      <c r="D32" s="79">
        <v>5.8114422994750159</v>
      </c>
      <c r="E32" s="79">
        <v>14.002603830959357</v>
      </c>
      <c r="F32" s="79">
        <v>22.595982108141641</v>
      </c>
      <c r="G32" s="80" t="e">
        <f>#N/A</f>
        <v>#N/A</v>
      </c>
      <c r="H32" s="76"/>
    </row>
    <row r="33" spans="1:8" ht="16.5" thickBot="1">
      <c r="A33" s="103" t="s">
        <v>237</v>
      </c>
      <c r="B33" s="78" t="s">
        <v>238</v>
      </c>
      <c r="C33" s="87">
        <v>-1.2522714238188826</v>
      </c>
      <c r="D33" s="94">
        <v>23.245769197900064</v>
      </c>
      <c r="E33" s="94">
        <v>56.010415323837421</v>
      </c>
      <c r="F33" s="94">
        <v>90.383928432566563</v>
      </c>
      <c r="G33" s="80" t="e">
        <f>#N/A</f>
        <v>#N/A</v>
      </c>
      <c r="H33" s="81"/>
    </row>
    <row r="34" spans="1:8">
      <c r="A34" s="77" t="s">
        <v>239</v>
      </c>
      <c r="B34" s="78" t="s">
        <v>9</v>
      </c>
      <c r="C34" s="87">
        <v>0</v>
      </c>
      <c r="D34" s="79">
        <v>0</v>
      </c>
      <c r="E34" s="79">
        <v>0.23245779800536015</v>
      </c>
      <c r="F34" s="79">
        <v>0.56010435361397781</v>
      </c>
      <c r="G34" s="80" t="e">
        <f>#N/A</f>
        <v>#N/A</v>
      </c>
      <c r="H34" s="76"/>
    </row>
    <row r="35" spans="1:8">
      <c r="A35" s="82"/>
      <c r="B35" s="83" t="s">
        <v>201</v>
      </c>
      <c r="C35" s="90"/>
      <c r="D35" s="91"/>
      <c r="E35" s="91"/>
      <c r="F35" s="91"/>
      <c r="G35" s="80" t="e">
        <f>#N/A</f>
        <v>#N/A</v>
      </c>
    </row>
    <row r="36" spans="1:8">
      <c r="A36" s="82" t="s">
        <v>34</v>
      </c>
      <c r="B36" s="83" t="s">
        <v>10</v>
      </c>
      <c r="C36" s="90">
        <v>0</v>
      </c>
      <c r="D36" s="96">
        <v>0</v>
      </c>
      <c r="E36" s="96">
        <v>0</v>
      </c>
      <c r="F36" s="96">
        <v>0</v>
      </c>
      <c r="G36" s="80" t="e">
        <f>#N/A</f>
        <v>#N/A</v>
      </c>
    </row>
    <row r="37" spans="1:8">
      <c r="A37" s="104" t="s">
        <v>69</v>
      </c>
      <c r="B37" s="83" t="s">
        <v>11</v>
      </c>
      <c r="C37" s="90">
        <v>0</v>
      </c>
      <c r="D37" s="105">
        <v>0</v>
      </c>
      <c r="E37" s="105">
        <v>0</v>
      </c>
      <c r="F37" s="106">
        <v>0</v>
      </c>
      <c r="G37" s="80" t="e">
        <f>#N/A</f>
        <v>#N/A</v>
      </c>
    </row>
    <row r="38" spans="1:8">
      <c r="A38" s="82" t="s">
        <v>140</v>
      </c>
      <c r="B38" s="83" t="s">
        <v>12</v>
      </c>
      <c r="C38" s="90">
        <v>0</v>
      </c>
      <c r="D38" s="105">
        <v>0</v>
      </c>
      <c r="E38" s="105">
        <v>0.23245779800536015</v>
      </c>
      <c r="F38" s="105">
        <v>0.56010435361397781</v>
      </c>
      <c r="G38" s="80" t="e">
        <f>#N/A</f>
        <v>#N/A</v>
      </c>
    </row>
    <row r="39" spans="1:8" ht="16.5" thickBot="1">
      <c r="A39" s="97" t="s">
        <v>212</v>
      </c>
      <c r="B39" s="83" t="s">
        <v>13</v>
      </c>
      <c r="C39" s="90">
        <v>0</v>
      </c>
      <c r="D39" s="79">
        <v>0</v>
      </c>
      <c r="E39" s="79">
        <v>0</v>
      </c>
      <c r="F39" s="79">
        <v>0</v>
      </c>
      <c r="G39" s="80" t="e">
        <f>#N/A</f>
        <v>#N/A</v>
      </c>
    </row>
    <row r="40" spans="1:8">
      <c r="A40" s="77" t="s">
        <v>240</v>
      </c>
      <c r="B40" s="78" t="s">
        <v>241</v>
      </c>
      <c r="C40" s="87">
        <v>43.176324883527315</v>
      </c>
      <c r="D40" s="107">
        <v>24.924869178344437</v>
      </c>
      <c r="E40" s="79">
        <v>20.955812869012362</v>
      </c>
      <c r="F40" s="79">
        <v>49.264765241833743</v>
      </c>
      <c r="G40" s="80" t="e">
        <f>#N/A</f>
        <v>#N/A</v>
      </c>
    </row>
    <row r="41" spans="1:8" s="110" customFormat="1">
      <c r="A41" s="82" t="s">
        <v>34</v>
      </c>
      <c r="B41" s="108" t="s">
        <v>242</v>
      </c>
      <c r="C41" s="109">
        <v>43.176324883527315</v>
      </c>
      <c r="D41" s="91">
        <v>0</v>
      </c>
      <c r="E41" s="101">
        <v>20.955812869012362</v>
      </c>
      <c r="F41" s="101">
        <v>49.264765241833743</v>
      </c>
      <c r="G41" s="80" t="e">
        <f>#N/A</f>
        <v>#N/A</v>
      </c>
    </row>
    <row r="42" spans="1:8" s="110" customFormat="1">
      <c r="A42" s="82" t="s">
        <v>69</v>
      </c>
      <c r="B42" s="83" t="s">
        <v>243</v>
      </c>
      <c r="C42" s="90">
        <v>0</v>
      </c>
      <c r="D42" s="111">
        <v>24.924869178344437</v>
      </c>
      <c r="E42" s="91">
        <v>0</v>
      </c>
      <c r="F42" s="91">
        <v>0</v>
      </c>
      <c r="G42" s="80" t="e">
        <f>#N/A</f>
        <v>#N/A</v>
      </c>
    </row>
    <row r="43" spans="1:8" s="110" customFormat="1" ht="16.5" thickBot="1">
      <c r="A43" s="97"/>
      <c r="B43" s="83" t="s">
        <v>244</v>
      </c>
      <c r="C43" s="90" t="s">
        <v>245</v>
      </c>
      <c r="D43" s="112" t="s">
        <v>246</v>
      </c>
      <c r="E43" s="112" t="s">
        <v>245</v>
      </c>
      <c r="F43" s="112" t="s">
        <v>245</v>
      </c>
      <c r="G43" s="80" t="e">
        <f>#N/A</f>
        <v>#N/A</v>
      </c>
    </row>
    <row r="44" spans="1:8">
      <c r="A44" s="77" t="s">
        <v>247</v>
      </c>
      <c r="B44" s="78" t="s">
        <v>248</v>
      </c>
      <c r="C44" s="87">
        <v>203.16637649711416</v>
      </c>
      <c r="D44" s="79">
        <v>120.19931504986602</v>
      </c>
      <c r="E44" s="79">
        <v>105.97725115965055</v>
      </c>
      <c r="F44" s="79">
        <v>82.92307999999997</v>
      </c>
      <c r="G44" s="80" t="e">
        <f>#N/A</f>
        <v>#N/A</v>
      </c>
    </row>
    <row r="45" spans="1:8" s="110" customFormat="1">
      <c r="A45" s="82" t="s">
        <v>34</v>
      </c>
      <c r="B45" s="108" t="s">
        <v>249</v>
      </c>
      <c r="C45" s="109">
        <v>203.16637649711416</v>
      </c>
      <c r="D45" s="91">
        <v>0</v>
      </c>
      <c r="E45" s="101">
        <v>0</v>
      </c>
      <c r="F45" s="101">
        <v>0</v>
      </c>
      <c r="G45" s="80" t="e">
        <f>#N/A</f>
        <v>#N/A</v>
      </c>
    </row>
    <row r="46" spans="1:8" s="110" customFormat="1">
      <c r="A46" s="82" t="s">
        <v>69</v>
      </c>
      <c r="B46" s="83" t="s">
        <v>250</v>
      </c>
      <c r="C46" s="90">
        <v>0</v>
      </c>
      <c r="D46" s="113">
        <v>120.19931504986602</v>
      </c>
      <c r="E46" s="113">
        <v>105.97725115965055</v>
      </c>
      <c r="F46" s="91">
        <v>82.92307999999997</v>
      </c>
      <c r="G46" s="80" t="e">
        <f>#N/A</f>
        <v>#N/A</v>
      </c>
    </row>
    <row r="47" spans="1:8" s="110" customFormat="1" ht="16.5" thickBot="1">
      <c r="A47" s="97"/>
      <c r="B47" s="83" t="s">
        <v>244</v>
      </c>
      <c r="C47" s="90" t="s">
        <v>245</v>
      </c>
      <c r="D47" s="112" t="s">
        <v>246</v>
      </c>
      <c r="E47" s="114" t="s">
        <v>246</v>
      </c>
      <c r="F47" s="112" t="s">
        <v>246</v>
      </c>
      <c r="G47" s="80" t="e">
        <f>#N/A</f>
        <v>#N/A</v>
      </c>
    </row>
    <row r="48" spans="1:8">
      <c r="A48" s="77" t="s">
        <v>251</v>
      </c>
      <c r="B48" s="78" t="s">
        <v>252</v>
      </c>
      <c r="C48" s="87">
        <v>62</v>
      </c>
      <c r="D48" s="79">
        <v>0</v>
      </c>
      <c r="E48" s="79">
        <v>0</v>
      </c>
      <c r="F48" s="79">
        <v>0</v>
      </c>
      <c r="G48" s="80" t="e">
        <f>#N/A</f>
        <v>#N/A</v>
      </c>
    </row>
    <row r="49" spans="1:7">
      <c r="A49" s="88"/>
      <c r="B49" s="83" t="s">
        <v>253</v>
      </c>
      <c r="C49" s="90"/>
      <c r="D49" s="91"/>
      <c r="E49" s="91"/>
      <c r="F49" s="91"/>
      <c r="G49" s="80" t="e">
        <f>#N/A</f>
        <v>#N/A</v>
      </c>
    </row>
    <row r="50" spans="1:7">
      <c r="A50" s="82" t="s">
        <v>34</v>
      </c>
      <c r="B50" s="83" t="s">
        <v>254</v>
      </c>
      <c r="C50" s="90">
        <v>62</v>
      </c>
      <c r="D50" s="96">
        <v>0</v>
      </c>
      <c r="E50" s="96">
        <v>0</v>
      </c>
      <c r="F50" s="96">
        <v>0</v>
      </c>
      <c r="G50" s="80" t="e">
        <f>#N/A</f>
        <v>#N/A</v>
      </c>
    </row>
    <row r="51" spans="1:7">
      <c r="A51" s="82" t="s">
        <v>202</v>
      </c>
      <c r="B51" s="83" t="s">
        <v>255</v>
      </c>
      <c r="C51" s="90"/>
      <c r="D51" s="115"/>
      <c r="E51" s="115"/>
      <c r="F51" s="115"/>
      <c r="G51" s="80" t="e">
        <f>#N/A</f>
        <v>#N/A</v>
      </c>
    </row>
    <row r="52" spans="1:7" ht="16.5" thickBot="1">
      <c r="A52" s="82" t="s">
        <v>69</v>
      </c>
      <c r="B52" s="83" t="s">
        <v>256</v>
      </c>
      <c r="C52" s="90">
        <v>0</v>
      </c>
      <c r="D52" s="112">
        <v>0</v>
      </c>
      <c r="E52" s="112">
        <v>0</v>
      </c>
      <c r="F52" s="112">
        <v>0</v>
      </c>
      <c r="G52" s="80" t="e">
        <f>#N/A</f>
        <v>#N/A</v>
      </c>
    </row>
    <row r="53" spans="1:7">
      <c r="A53" s="77" t="s">
        <v>257</v>
      </c>
      <c r="B53" s="78" t="s">
        <v>258</v>
      </c>
      <c r="C53" s="87">
        <v>90</v>
      </c>
      <c r="D53" s="94">
        <v>23</v>
      </c>
      <c r="E53" s="94">
        <v>55</v>
      </c>
      <c r="F53" s="94">
        <v>119</v>
      </c>
      <c r="G53" s="80" t="e">
        <f>#N/A</f>
        <v>#N/A</v>
      </c>
    </row>
    <row r="54" spans="1:7">
      <c r="A54" s="88"/>
      <c r="B54" s="83" t="s">
        <v>259</v>
      </c>
      <c r="C54" s="90"/>
      <c r="D54" s="91"/>
      <c r="E54" s="91"/>
      <c r="F54" s="91"/>
      <c r="G54" s="80" t="e">
        <f>#N/A</f>
        <v>#N/A</v>
      </c>
    </row>
    <row r="55" spans="1:7">
      <c r="A55" s="82" t="s">
        <v>34</v>
      </c>
      <c r="B55" s="83" t="s">
        <v>260</v>
      </c>
      <c r="C55" s="90">
        <v>90</v>
      </c>
      <c r="D55" s="115">
        <v>23</v>
      </c>
      <c r="E55" s="115">
        <v>55</v>
      </c>
      <c r="F55" s="115">
        <v>119</v>
      </c>
      <c r="G55" s="80" t="e">
        <f>#N/A</f>
        <v>#N/A</v>
      </c>
    </row>
    <row r="56" spans="1:7">
      <c r="A56" s="82" t="s">
        <v>202</v>
      </c>
      <c r="B56" s="83" t="s">
        <v>255</v>
      </c>
      <c r="C56" s="90"/>
      <c r="D56" s="115"/>
      <c r="E56" s="115"/>
      <c r="F56" s="115"/>
      <c r="G56" s="80" t="e">
        <f>#N/A</f>
        <v>#N/A</v>
      </c>
    </row>
    <row r="57" spans="1:7">
      <c r="A57" s="82" t="s">
        <v>69</v>
      </c>
      <c r="B57" s="83" t="s">
        <v>256</v>
      </c>
      <c r="C57" s="90">
        <v>0</v>
      </c>
      <c r="D57" s="91">
        <v>0</v>
      </c>
      <c r="E57" s="91">
        <v>0</v>
      </c>
      <c r="F57" s="91">
        <v>0</v>
      </c>
      <c r="G57" s="80" t="e">
        <f>#N/A</f>
        <v>#N/A</v>
      </c>
    </row>
    <row r="58" spans="1:7" ht="16.5" thickBot="1">
      <c r="A58" s="116" t="s">
        <v>261</v>
      </c>
      <c r="B58" s="78" t="s">
        <v>262</v>
      </c>
      <c r="C58" s="87">
        <v>38.635462092203369</v>
      </c>
      <c r="D58" s="91">
        <v>43.956610169491512</v>
      </c>
      <c r="E58" s="91">
        <v>36.502779661016945</v>
      </c>
      <c r="F58" s="91">
        <v>21.212847457627106</v>
      </c>
      <c r="G58" s="80" t="e">
        <f>#N/A</f>
        <v>#N/A</v>
      </c>
    </row>
    <row r="59" spans="1:7">
      <c r="A59" s="77" t="s">
        <v>263</v>
      </c>
      <c r="B59" s="78" t="s">
        <v>264</v>
      </c>
      <c r="C59" s="87">
        <v>152.97232080000001</v>
      </c>
      <c r="D59" s="115">
        <v>0</v>
      </c>
      <c r="E59" s="115">
        <v>0</v>
      </c>
      <c r="F59" s="115">
        <v>0</v>
      </c>
      <c r="G59" s="80" t="e">
        <f>#N/A</f>
        <v>#N/A</v>
      </c>
    </row>
    <row r="60" spans="1:7">
      <c r="A60" s="82" t="s">
        <v>34</v>
      </c>
      <c r="B60" s="83" t="s">
        <v>265</v>
      </c>
      <c r="C60" s="90">
        <v>0</v>
      </c>
      <c r="D60" s="91">
        <v>0</v>
      </c>
      <c r="E60" s="91">
        <v>0</v>
      </c>
      <c r="F60" s="91">
        <v>0</v>
      </c>
      <c r="G60" s="80" t="e">
        <f>#N/A</f>
        <v>#N/A</v>
      </c>
    </row>
    <row r="61" spans="1:7" ht="16.5" thickBot="1">
      <c r="A61" s="97" t="s">
        <v>69</v>
      </c>
      <c r="B61" s="83" t="s">
        <v>266</v>
      </c>
      <c r="C61" s="90">
        <v>152.97232080000001</v>
      </c>
      <c r="D61" s="91">
        <v>0</v>
      </c>
      <c r="E61" s="91">
        <v>0</v>
      </c>
      <c r="F61" s="91">
        <v>0</v>
      </c>
      <c r="G61" s="80" t="e">
        <f>#N/A</f>
        <v>#N/A</v>
      </c>
    </row>
    <row r="62" spans="1:7" ht="16.5" thickBot="1">
      <c r="A62" s="103" t="s">
        <v>267</v>
      </c>
      <c r="B62" s="78" t="s">
        <v>268</v>
      </c>
      <c r="C62" s="87">
        <v>0</v>
      </c>
      <c r="D62" s="96">
        <v>0</v>
      </c>
      <c r="E62" s="96">
        <v>0</v>
      </c>
      <c r="F62" s="96">
        <v>0</v>
      </c>
      <c r="G62" s="80" t="e">
        <f>#N/A</f>
        <v>#N/A</v>
      </c>
    </row>
    <row r="63" spans="1:7">
      <c r="A63" s="86" t="s">
        <v>269</v>
      </c>
      <c r="B63" s="78" t="s">
        <v>270</v>
      </c>
      <c r="C63" s="87">
        <v>253.27691816000001</v>
      </c>
      <c r="D63" s="79">
        <v>288.16000000000003</v>
      </c>
      <c r="E63" s="79">
        <v>239.29599999999999</v>
      </c>
      <c r="F63" s="79">
        <v>139.06199999999998</v>
      </c>
      <c r="G63" s="80" t="e">
        <f>#N/A</f>
        <v>#N/A</v>
      </c>
    </row>
    <row r="64" spans="1:7" ht="16.5" thickBot="1">
      <c r="A64" s="117"/>
      <c r="B64" s="83" t="s">
        <v>255</v>
      </c>
      <c r="C64" s="90"/>
      <c r="D64" s="115"/>
      <c r="E64" s="115"/>
      <c r="F64" s="115"/>
      <c r="G64" s="80" t="e">
        <f>#N/A</f>
        <v>#N/A</v>
      </c>
    </row>
    <row r="65" spans="1:8" ht="32.25" thickBot="1">
      <c r="A65" s="103" t="s">
        <v>269</v>
      </c>
      <c r="B65" s="78" t="s">
        <v>271</v>
      </c>
      <c r="C65" s="87">
        <v>2475.4546985041843</v>
      </c>
      <c r="D65" s="91">
        <v>2107.535993812503</v>
      </c>
      <c r="E65" s="91">
        <v>2137.0782566322296</v>
      </c>
      <c r="F65" s="91">
        <v>2216.0185375882852</v>
      </c>
      <c r="G65" s="80" t="e">
        <f>#N/A</f>
        <v>#N/A</v>
      </c>
    </row>
    <row r="66" spans="1:8" ht="47.25">
      <c r="A66" s="77" t="s">
        <v>272</v>
      </c>
      <c r="B66" s="78" t="s">
        <v>273</v>
      </c>
      <c r="C66" s="87">
        <v>2270.1496867404785</v>
      </c>
      <c r="D66" s="91">
        <v>2246.858664417317</v>
      </c>
      <c r="E66" s="91">
        <v>2266.136442051959</v>
      </c>
      <c r="F66" s="91">
        <v>2294.4072871266289</v>
      </c>
      <c r="G66" s="80" t="e">
        <f>#N/A</f>
        <v>#N/A</v>
      </c>
    </row>
    <row r="67" spans="1:8" ht="32.25" thickBot="1">
      <c r="A67" s="118"/>
      <c r="B67" s="78" t="s">
        <v>274</v>
      </c>
      <c r="C67" s="87">
        <v>205.30501176370581</v>
      </c>
      <c r="D67" s="79">
        <v>-139.32267060481399</v>
      </c>
      <c r="E67" s="79">
        <v>-129.0581854197294</v>
      </c>
      <c r="F67" s="79">
        <v>-78.388749538343745</v>
      </c>
      <c r="G67" s="80" t="e">
        <f>#N/A</f>
        <v>#N/A</v>
      </c>
    </row>
    <row r="68" spans="1:8">
      <c r="A68" s="119"/>
      <c r="B68" s="78" t="s">
        <v>4</v>
      </c>
      <c r="C68" s="87"/>
      <c r="D68" s="91"/>
      <c r="E68" s="91"/>
      <c r="F68" s="91"/>
      <c r="G68" s="80"/>
    </row>
    <row r="69" spans="1:8">
      <c r="A69" s="82" t="s">
        <v>34</v>
      </c>
      <c r="B69" s="83" t="s">
        <v>5</v>
      </c>
      <c r="C69" s="90">
        <v>181.36294324646462</v>
      </c>
      <c r="D69" s="112">
        <v>260.12147852067005</v>
      </c>
      <c r="E69" s="112">
        <v>298.57335838684719</v>
      </c>
      <c r="F69" s="112">
        <v>333.16489628901678</v>
      </c>
      <c r="G69" s="80" t="e">
        <f>#N/A</f>
        <v>#N/A</v>
      </c>
    </row>
    <row r="70" spans="1:8">
      <c r="A70" s="82" t="s">
        <v>69</v>
      </c>
      <c r="B70" s="120" t="s">
        <v>275</v>
      </c>
      <c r="C70" s="90">
        <v>197</v>
      </c>
      <c r="D70" s="121">
        <v>174</v>
      </c>
      <c r="E70" s="121">
        <v>119</v>
      </c>
      <c r="F70" s="121">
        <v>0</v>
      </c>
      <c r="G70" s="80" t="e">
        <f>#N/A</f>
        <v>#N/A</v>
      </c>
      <c r="H70" s="68" t="s">
        <v>276</v>
      </c>
    </row>
    <row r="71" spans="1:8">
      <c r="A71" s="82" t="s">
        <v>140</v>
      </c>
      <c r="B71" s="83" t="s">
        <v>277</v>
      </c>
      <c r="C71" s="90">
        <v>4.2443967557702162</v>
      </c>
      <c r="D71" s="121">
        <v>4.5754223593202221</v>
      </c>
      <c r="E71" s="121">
        <v>4.7765990853910258</v>
      </c>
      <c r="F71" s="121">
        <v>4.9702263563689248</v>
      </c>
      <c r="G71" s="80">
        <f>SUM(C71:F71)</f>
        <v>18.566644556850392</v>
      </c>
    </row>
    <row r="72" spans="1:8" ht="15">
      <c r="A72" s="339" t="s">
        <v>278</v>
      </c>
      <c r="B72" s="339"/>
      <c r="C72" s="339"/>
      <c r="D72" s="339"/>
      <c r="E72" s="339"/>
      <c r="F72" s="339"/>
      <c r="G72" s="339"/>
    </row>
    <row r="73" spans="1:8" ht="15">
      <c r="A73" s="339"/>
      <c r="B73" s="339"/>
      <c r="C73" s="339"/>
      <c r="D73" s="339"/>
      <c r="E73" s="339"/>
      <c r="F73" s="339"/>
      <c r="G73" s="339"/>
    </row>
    <row r="74" spans="1:8">
      <c r="A74" s="122" t="s">
        <v>279</v>
      </c>
      <c r="B74" s="122" t="s">
        <v>154</v>
      </c>
      <c r="C74" s="122" t="s">
        <v>280</v>
      </c>
      <c r="D74" s="122" t="s">
        <v>281</v>
      </c>
      <c r="E74" s="122" t="s">
        <v>282</v>
      </c>
      <c r="F74" s="122" t="s">
        <v>283</v>
      </c>
      <c r="G74" s="122" t="s">
        <v>155</v>
      </c>
    </row>
    <row r="75" spans="1:8">
      <c r="A75" s="123"/>
      <c r="B75" s="123" t="s">
        <v>156</v>
      </c>
      <c r="C75" s="124">
        <v>253.26511815999999</v>
      </c>
      <c r="D75" s="125">
        <v>288.16065399999997</v>
      </c>
      <c r="E75" s="125">
        <v>239.29588227000048</v>
      </c>
      <c r="F75" s="125">
        <v>139.05988881472979</v>
      </c>
      <c r="G75" s="124">
        <f>SUM(C75:F75)</f>
        <v>919.78154324473019</v>
      </c>
    </row>
    <row r="76" spans="1:8">
      <c r="A76" s="126" t="s">
        <v>18</v>
      </c>
      <c r="B76" s="127" t="s">
        <v>157</v>
      </c>
      <c r="C76" s="128">
        <v>191.26511815999999</v>
      </c>
      <c r="D76" s="129">
        <v>288.16065399999997</v>
      </c>
      <c r="E76" s="129">
        <v>239.29588227000048</v>
      </c>
      <c r="F76" s="129">
        <v>139.05988881472979</v>
      </c>
      <c r="G76" s="124" t="e">
        <f>#N/A</f>
        <v>#N/A</v>
      </c>
    </row>
    <row r="77" spans="1:8">
      <c r="A77" s="126" t="s">
        <v>15</v>
      </c>
      <c r="B77" s="127" t="s">
        <v>158</v>
      </c>
      <c r="C77" s="128">
        <v>1.6988399999999999</v>
      </c>
      <c r="D77" s="130">
        <v>0</v>
      </c>
      <c r="E77" s="130">
        <v>0</v>
      </c>
      <c r="F77" s="130">
        <v>0</v>
      </c>
      <c r="G77" s="124" t="e">
        <f>#N/A</f>
        <v>#N/A</v>
      </c>
    </row>
    <row r="78" spans="1:8" ht="31.5">
      <c r="A78" s="126" t="s">
        <v>159</v>
      </c>
      <c r="B78" s="131" t="s">
        <v>160</v>
      </c>
      <c r="C78" s="132"/>
      <c r="D78" s="130"/>
      <c r="E78" s="130"/>
      <c r="F78" s="130"/>
      <c r="G78" s="124" t="e">
        <f>#N/A</f>
        <v>#N/A</v>
      </c>
    </row>
    <row r="79" spans="1:8">
      <c r="A79" s="126" t="s">
        <v>161</v>
      </c>
      <c r="B79" s="127" t="s">
        <v>162</v>
      </c>
      <c r="C79" s="128"/>
      <c r="D79" s="130">
        <v>0</v>
      </c>
      <c r="E79" s="130">
        <v>0</v>
      </c>
      <c r="F79" s="130">
        <v>0</v>
      </c>
      <c r="G79" s="124" t="e">
        <f>#N/A</f>
        <v>#N/A</v>
      </c>
    </row>
    <row r="80" spans="1:8">
      <c r="A80" s="126" t="s">
        <v>163</v>
      </c>
      <c r="B80" s="131" t="s">
        <v>164</v>
      </c>
      <c r="C80" s="132">
        <v>1.6988399999999999</v>
      </c>
      <c r="D80" s="130">
        <v>0</v>
      </c>
      <c r="E80" s="130">
        <v>0</v>
      </c>
      <c r="F80" s="130">
        <v>0</v>
      </c>
      <c r="G80" s="124" t="e">
        <f>#N/A</f>
        <v>#N/A</v>
      </c>
    </row>
    <row r="81" spans="1:7">
      <c r="A81" s="126" t="s">
        <v>165</v>
      </c>
      <c r="B81" s="127" t="s">
        <v>166</v>
      </c>
      <c r="C81" s="128"/>
      <c r="D81" s="130">
        <v>0</v>
      </c>
      <c r="E81" s="130">
        <v>0</v>
      </c>
      <c r="F81" s="130">
        <v>0</v>
      </c>
      <c r="G81" s="124" t="e">
        <f>#N/A</f>
        <v>#N/A</v>
      </c>
    </row>
    <row r="82" spans="1:7">
      <c r="A82" s="126"/>
      <c r="B82" s="133" t="s">
        <v>167</v>
      </c>
      <c r="C82" s="134"/>
      <c r="D82" s="130">
        <v>0</v>
      </c>
      <c r="E82" s="130">
        <v>0</v>
      </c>
      <c r="F82" s="130">
        <v>0</v>
      </c>
      <c r="G82" s="124" t="e">
        <f>#N/A</f>
        <v>#N/A</v>
      </c>
    </row>
    <row r="83" spans="1:7">
      <c r="A83" s="126" t="s">
        <v>168</v>
      </c>
      <c r="B83" s="127" t="s">
        <v>169</v>
      </c>
      <c r="C83" s="128">
        <v>1.6988399999999999</v>
      </c>
      <c r="D83" s="130">
        <v>0</v>
      </c>
      <c r="E83" s="130">
        <v>0</v>
      </c>
      <c r="F83" s="130">
        <v>0</v>
      </c>
      <c r="G83" s="124" t="e">
        <f>#N/A</f>
        <v>#N/A</v>
      </c>
    </row>
    <row r="84" spans="1:7">
      <c r="A84" s="126"/>
      <c r="B84" s="133" t="s">
        <v>167</v>
      </c>
      <c r="C84" s="135"/>
      <c r="D84" s="130">
        <v>0</v>
      </c>
      <c r="E84" s="130">
        <v>0</v>
      </c>
      <c r="F84" s="130">
        <v>0</v>
      </c>
      <c r="G84" s="124" t="e">
        <f>#N/A</f>
        <v>#N/A</v>
      </c>
    </row>
    <row r="85" spans="1:7">
      <c r="A85" s="126" t="s">
        <v>170</v>
      </c>
      <c r="B85" s="127" t="s">
        <v>171</v>
      </c>
      <c r="C85" s="128"/>
      <c r="D85" s="130">
        <v>0</v>
      </c>
      <c r="E85" s="130">
        <v>0</v>
      </c>
      <c r="F85" s="130">
        <v>0</v>
      </c>
      <c r="G85" s="124" t="e">
        <f>#N/A</f>
        <v>#N/A</v>
      </c>
    </row>
    <row r="86" spans="1:7">
      <c r="A86" s="126" t="s">
        <v>16</v>
      </c>
      <c r="B86" s="127" t="s">
        <v>172</v>
      </c>
      <c r="C86" s="134">
        <v>146.50517983050847</v>
      </c>
      <c r="D86" s="130">
        <v>210.55183895000002</v>
      </c>
      <c r="E86" s="130">
        <v>202.79312056779702</v>
      </c>
      <c r="F86" s="130">
        <v>117.84736340231338</v>
      </c>
      <c r="G86" s="124" t="e">
        <f>#N/A</f>
        <v>#N/A</v>
      </c>
    </row>
    <row r="87" spans="1:7" ht="31.5">
      <c r="A87" s="126" t="s">
        <v>173</v>
      </c>
      <c r="B87" s="131" t="s">
        <v>284</v>
      </c>
      <c r="C87" s="132"/>
      <c r="D87" s="130">
        <v>0</v>
      </c>
      <c r="E87" s="130">
        <v>0</v>
      </c>
      <c r="F87" s="130">
        <v>0</v>
      </c>
      <c r="G87" s="124" t="e">
        <f>#N/A</f>
        <v>#N/A</v>
      </c>
    </row>
    <row r="88" spans="1:7">
      <c r="A88" s="126" t="s">
        <v>174</v>
      </c>
      <c r="B88" s="127" t="s">
        <v>175</v>
      </c>
      <c r="C88" s="128">
        <v>146.50517983050847</v>
      </c>
      <c r="D88" s="130">
        <v>210.55183895000002</v>
      </c>
      <c r="E88" s="130">
        <v>202.79312056779702</v>
      </c>
      <c r="F88" s="130">
        <v>117.84736340231338</v>
      </c>
      <c r="G88" s="124" t="e">
        <f>#N/A</f>
        <v>#N/A</v>
      </c>
    </row>
    <row r="89" spans="1:7">
      <c r="A89" s="126" t="s">
        <v>176</v>
      </c>
      <c r="B89" s="127" t="s">
        <v>177</v>
      </c>
      <c r="C89" s="135"/>
      <c r="D89" s="130">
        <v>0</v>
      </c>
      <c r="E89" s="130">
        <v>0</v>
      </c>
      <c r="F89" s="130">
        <v>0</v>
      </c>
      <c r="G89" s="124" t="e">
        <f>#N/A</f>
        <v>#N/A</v>
      </c>
    </row>
    <row r="90" spans="1:7">
      <c r="A90" s="126" t="s">
        <v>19</v>
      </c>
      <c r="B90" s="127" t="s">
        <v>178</v>
      </c>
      <c r="C90" s="128">
        <v>29.176034973559322</v>
      </c>
      <c r="D90" s="129">
        <v>43.956709932203388</v>
      </c>
      <c r="E90" s="129">
        <v>36.502761702203465</v>
      </c>
      <c r="F90" s="129">
        <v>21.212525412416408</v>
      </c>
      <c r="G90" s="124" t="e">
        <f>#N/A</f>
        <v>#N/A</v>
      </c>
    </row>
    <row r="91" spans="1:7">
      <c r="A91" s="126" t="s">
        <v>24</v>
      </c>
      <c r="B91" s="127" t="s">
        <v>285</v>
      </c>
      <c r="C91" s="128">
        <v>13.8850633559322</v>
      </c>
      <c r="D91" s="129">
        <v>33.65210511779658</v>
      </c>
      <c r="E91" s="129">
        <v>0</v>
      </c>
      <c r="F91" s="129">
        <v>0</v>
      </c>
      <c r="G91" s="124" t="e">
        <f>#N/A</f>
        <v>#N/A</v>
      </c>
    </row>
    <row r="92" spans="1:7">
      <c r="A92" s="126" t="s">
        <v>32</v>
      </c>
      <c r="B92" s="127" t="s">
        <v>179</v>
      </c>
      <c r="C92" s="128"/>
      <c r="D92" s="129">
        <v>0</v>
      </c>
      <c r="E92" s="129">
        <v>0</v>
      </c>
      <c r="F92" s="129">
        <v>0</v>
      </c>
      <c r="G92" s="124" t="e">
        <f>#N/A</f>
        <v>#N/A</v>
      </c>
    </row>
    <row r="93" spans="1:7">
      <c r="A93" s="126" t="s">
        <v>33</v>
      </c>
      <c r="B93" s="127" t="s">
        <v>180</v>
      </c>
      <c r="C93" s="128"/>
      <c r="D93" s="130">
        <v>0</v>
      </c>
      <c r="E93" s="130">
        <v>0</v>
      </c>
      <c r="F93" s="130">
        <v>0</v>
      </c>
      <c r="G93" s="124" t="e">
        <f>#N/A</f>
        <v>#N/A</v>
      </c>
    </row>
    <row r="94" spans="1:7">
      <c r="A94" s="126" t="s">
        <v>20</v>
      </c>
      <c r="B94" s="127" t="s">
        <v>181</v>
      </c>
      <c r="C94" s="127">
        <v>62</v>
      </c>
      <c r="D94" s="130">
        <v>0</v>
      </c>
      <c r="E94" s="130">
        <v>0</v>
      </c>
      <c r="F94" s="130">
        <v>0</v>
      </c>
      <c r="G94" s="124" t="e">
        <f>#N/A</f>
        <v>#N/A</v>
      </c>
    </row>
    <row r="95" spans="1:7">
      <c r="A95" s="126" t="s">
        <v>21</v>
      </c>
      <c r="B95" s="127" t="s">
        <v>182</v>
      </c>
      <c r="C95" s="127">
        <v>62</v>
      </c>
      <c r="D95" s="130"/>
      <c r="E95" s="130">
        <v>0</v>
      </c>
      <c r="F95" s="130">
        <v>0</v>
      </c>
      <c r="G95" s="124" t="e">
        <f>#N/A</f>
        <v>#N/A</v>
      </c>
    </row>
    <row r="96" spans="1:7">
      <c r="A96" s="126" t="s">
        <v>22</v>
      </c>
      <c r="B96" s="127" t="s">
        <v>183</v>
      </c>
      <c r="C96" s="127"/>
      <c r="D96" s="136">
        <v>0</v>
      </c>
      <c r="E96" s="136">
        <v>0</v>
      </c>
      <c r="F96" s="136">
        <v>0</v>
      </c>
      <c r="G96" s="124" t="e">
        <f>#N/A</f>
        <v>#N/A</v>
      </c>
    </row>
    <row r="97" spans="1:7">
      <c r="A97" s="126" t="s">
        <v>23</v>
      </c>
      <c r="B97" s="127" t="s">
        <v>184</v>
      </c>
      <c r="C97" s="127"/>
      <c r="D97" s="136">
        <v>0</v>
      </c>
      <c r="E97" s="136">
        <v>0</v>
      </c>
      <c r="F97" s="136">
        <v>0</v>
      </c>
      <c r="G97" s="124" t="e">
        <f>#N/A</f>
        <v>#N/A</v>
      </c>
    </row>
    <row r="98" spans="1:7">
      <c r="A98" s="126" t="s">
        <v>25</v>
      </c>
      <c r="B98" s="127" t="s">
        <v>185</v>
      </c>
      <c r="C98" s="127"/>
      <c r="D98" s="136">
        <v>0</v>
      </c>
      <c r="E98" s="136">
        <v>0</v>
      </c>
      <c r="F98" s="136">
        <v>0</v>
      </c>
      <c r="G98" s="124" t="e">
        <f>#N/A</f>
        <v>#N/A</v>
      </c>
    </row>
    <row r="99" spans="1:7">
      <c r="A99" s="126"/>
      <c r="B99" s="127" t="s">
        <v>186</v>
      </c>
      <c r="C99" s="127"/>
      <c r="D99" s="136">
        <v>0</v>
      </c>
      <c r="E99" s="136">
        <v>0</v>
      </c>
      <c r="F99" s="136">
        <v>0</v>
      </c>
      <c r="G99" s="124" t="e">
        <f>#N/A</f>
        <v>#N/A</v>
      </c>
    </row>
    <row r="100" spans="1:7">
      <c r="A100" s="126"/>
      <c r="B100" s="137" t="s">
        <v>187</v>
      </c>
      <c r="C100" s="137"/>
      <c r="D100" s="136">
        <v>0</v>
      </c>
      <c r="E100" s="136">
        <v>0</v>
      </c>
      <c r="F100" s="136">
        <v>0</v>
      </c>
      <c r="G100" s="124" t="e">
        <f>#N/A</f>
        <v>#N/A</v>
      </c>
    </row>
    <row r="101" spans="1:7">
      <c r="A101" s="126"/>
      <c r="B101" s="137" t="s">
        <v>188</v>
      </c>
      <c r="C101" s="137"/>
      <c r="D101" s="136">
        <v>0</v>
      </c>
      <c r="E101" s="136">
        <v>0</v>
      </c>
      <c r="F101" s="136">
        <v>0</v>
      </c>
      <c r="G101" s="124" t="e">
        <f>#N/A</f>
        <v>#N/A</v>
      </c>
    </row>
    <row r="102" spans="1:7" ht="31.5">
      <c r="A102" s="126"/>
      <c r="B102" s="137" t="s">
        <v>189</v>
      </c>
      <c r="C102" s="137"/>
      <c r="D102" s="136">
        <v>0</v>
      </c>
      <c r="E102" s="136">
        <v>0</v>
      </c>
      <c r="F102" s="136">
        <v>0</v>
      </c>
      <c r="G102" s="124" t="e">
        <f>#N/A</f>
        <v>#N/A</v>
      </c>
    </row>
    <row r="103" spans="1:7">
      <c r="A103" s="126" t="s">
        <v>26</v>
      </c>
      <c r="B103" s="127" t="s">
        <v>190</v>
      </c>
      <c r="C103" s="127"/>
      <c r="D103" s="136">
        <v>0</v>
      </c>
      <c r="E103" s="136">
        <v>0</v>
      </c>
      <c r="F103" s="136">
        <v>0</v>
      </c>
      <c r="G103" s="124" t="e">
        <f>#N/A</f>
        <v>#N/A</v>
      </c>
    </row>
    <row r="104" spans="1:7">
      <c r="A104" s="126" t="s">
        <v>27</v>
      </c>
      <c r="B104" s="127" t="s">
        <v>191</v>
      </c>
      <c r="C104" s="127"/>
      <c r="D104" s="136">
        <v>0</v>
      </c>
      <c r="E104" s="136">
        <v>0</v>
      </c>
      <c r="F104" s="136">
        <v>0</v>
      </c>
      <c r="G104" s="124" t="e">
        <f>#N/A</f>
        <v>#N/A</v>
      </c>
    </row>
    <row r="105" spans="1:7">
      <c r="A105" s="126" t="s">
        <v>28</v>
      </c>
      <c r="B105" s="127" t="s">
        <v>192</v>
      </c>
      <c r="C105" s="127"/>
      <c r="D105" s="136">
        <v>0</v>
      </c>
      <c r="E105" s="136">
        <v>0</v>
      </c>
      <c r="F105" s="136">
        <v>0</v>
      </c>
      <c r="G105" s="124" t="e">
        <f>#N/A</f>
        <v>#N/A</v>
      </c>
    </row>
    <row r="106" spans="1:7" ht="31.5">
      <c r="A106" s="138"/>
      <c r="B106" s="139" t="s">
        <v>286</v>
      </c>
      <c r="C106" s="139"/>
      <c r="D106" s="140">
        <v>0</v>
      </c>
      <c r="E106" s="140">
        <v>0</v>
      </c>
      <c r="F106" s="140">
        <v>0</v>
      </c>
      <c r="G106" s="124" t="e">
        <f>#N/A</f>
        <v>#N/A</v>
      </c>
    </row>
    <row r="107" spans="1:7">
      <c r="A107" s="138"/>
      <c r="B107" s="141" t="s">
        <v>287</v>
      </c>
      <c r="C107" s="141"/>
      <c r="D107" s="136" t="s">
        <v>246</v>
      </c>
      <c r="E107" s="136" t="s">
        <v>246</v>
      </c>
      <c r="F107" s="136" t="s">
        <v>246</v>
      </c>
      <c r="G107" s="124" t="e">
        <f>#N/A</f>
        <v>#N/A</v>
      </c>
    </row>
    <row r="108" spans="1:7">
      <c r="A108" s="138"/>
      <c r="B108" s="141" t="s">
        <v>288</v>
      </c>
      <c r="C108" s="141"/>
      <c r="D108" s="136" t="s">
        <v>246</v>
      </c>
      <c r="E108" s="136" t="s">
        <v>246</v>
      </c>
      <c r="F108" s="136" t="s">
        <v>246</v>
      </c>
      <c r="G108" s="124" t="e">
        <f>#N/A</f>
        <v>#N/A</v>
      </c>
    </row>
    <row r="109" spans="1:7">
      <c r="A109" s="138"/>
      <c r="B109" s="141" t="s">
        <v>289</v>
      </c>
      <c r="C109" s="141"/>
      <c r="D109" s="136" t="s">
        <v>246</v>
      </c>
      <c r="E109" s="136" t="s">
        <v>246</v>
      </c>
      <c r="F109" s="136" t="s">
        <v>246</v>
      </c>
      <c r="G109" s="136" t="s">
        <v>246</v>
      </c>
    </row>
    <row r="110" spans="1:7">
      <c r="A110" s="142"/>
      <c r="B110" s="143"/>
      <c r="C110" s="143"/>
      <c r="D110" s="144"/>
      <c r="E110" s="144"/>
      <c r="F110" s="144"/>
      <c r="G110" s="144"/>
    </row>
    <row r="111" spans="1:7">
      <c r="A111" s="142"/>
      <c r="B111" s="143"/>
      <c r="C111" s="143"/>
      <c r="D111" s="144"/>
      <c r="E111" s="144"/>
      <c r="F111" s="144"/>
      <c r="G111" s="144"/>
    </row>
    <row r="112" spans="1:7">
      <c r="A112" s="145" t="s">
        <v>290</v>
      </c>
      <c r="B112" s="146"/>
      <c r="C112" s="147"/>
      <c r="D112" s="147"/>
      <c r="E112" s="147"/>
      <c r="F112" s="147"/>
      <c r="G112" s="144"/>
    </row>
    <row r="113" spans="1:12">
      <c r="A113" s="148" t="s">
        <v>291</v>
      </c>
      <c r="B113" s="149" t="s">
        <v>292</v>
      </c>
      <c r="C113" s="150"/>
      <c r="D113" s="150">
        <f>D86*0.18</f>
        <v>37.899331011000001</v>
      </c>
      <c r="E113" s="150">
        <f>E86*0.18</f>
        <v>36.502761702203465</v>
      </c>
      <c r="F113" s="150">
        <f>F86*0.18</f>
        <v>21.212525412416408</v>
      </c>
      <c r="G113" s="150" t="e">
        <f>G86*0.18</f>
        <v>#N/A</v>
      </c>
    </row>
    <row r="114" spans="1:12">
      <c r="A114" s="148" t="s">
        <v>293</v>
      </c>
      <c r="B114" s="149" t="s">
        <v>294</v>
      </c>
      <c r="C114" s="150"/>
      <c r="D114" s="150">
        <v>0</v>
      </c>
      <c r="E114" s="150">
        <v>0</v>
      </c>
      <c r="F114" s="150">
        <v>0</v>
      </c>
      <c r="G114" s="150" t="e">
        <f>G78*0.18</f>
        <v>#N/A</v>
      </c>
    </row>
    <row r="115" spans="1:12">
      <c r="A115" s="148" t="s">
        <v>295</v>
      </c>
      <c r="B115" s="149" t="s">
        <v>296</v>
      </c>
      <c r="C115" s="150"/>
      <c r="D115" s="150">
        <v>0</v>
      </c>
      <c r="E115" s="150">
        <v>0</v>
      </c>
      <c r="F115" s="150">
        <v>0</v>
      </c>
      <c r="G115" s="150">
        <v>0</v>
      </c>
    </row>
    <row r="116" spans="1:12">
      <c r="A116" s="148" t="s">
        <v>297</v>
      </c>
      <c r="B116" s="149" t="s">
        <v>298</v>
      </c>
      <c r="C116" s="150"/>
      <c r="D116" s="150">
        <f>D91*0.18</f>
        <v>6.0573789212033846</v>
      </c>
      <c r="E116" s="150">
        <f>E91*0.18</f>
        <v>0</v>
      </c>
      <c r="F116" s="150">
        <f>F91*0.18</f>
        <v>0</v>
      </c>
      <c r="G116" s="150" t="e">
        <f>G91*0.18</f>
        <v>#N/A</v>
      </c>
    </row>
    <row r="117" spans="1:12">
      <c r="A117" s="142"/>
      <c r="B117" s="143"/>
      <c r="C117" s="143"/>
      <c r="D117" s="144"/>
      <c r="E117" s="144"/>
      <c r="F117" s="144"/>
      <c r="G117" s="144"/>
    </row>
    <row r="118" spans="1:12">
      <c r="A118" s="145" t="s">
        <v>299</v>
      </c>
      <c r="B118" s="146"/>
      <c r="C118" s="147"/>
      <c r="D118" s="147"/>
      <c r="E118" s="147"/>
      <c r="F118" s="147"/>
      <c r="G118" s="144"/>
    </row>
    <row r="119" spans="1:12">
      <c r="A119" s="148" t="s">
        <v>300</v>
      </c>
      <c r="B119" s="149" t="s">
        <v>301</v>
      </c>
      <c r="C119" s="150">
        <v>13.8850633559322</v>
      </c>
      <c r="D119" s="151">
        <v>24.843750203389803</v>
      </c>
      <c r="E119" s="151">
        <v>0</v>
      </c>
      <c r="F119" s="151"/>
      <c r="G119" s="151">
        <f>SUM(C119:F119)</f>
        <v>38.728813559322006</v>
      </c>
    </row>
    <row r="120" spans="1:12">
      <c r="A120" s="148" t="s">
        <v>302</v>
      </c>
      <c r="B120" s="149" t="s">
        <v>303</v>
      </c>
      <c r="C120" s="150"/>
      <c r="D120" s="151">
        <v>8.808354914406781</v>
      </c>
      <c r="E120" s="151">
        <v>0</v>
      </c>
      <c r="F120" s="151"/>
      <c r="G120" s="151">
        <f>SUM(D120:F120)</f>
        <v>8.808354914406781</v>
      </c>
    </row>
    <row r="121" spans="1:12" ht="15">
      <c r="A121" s="152"/>
      <c r="B121" s="152"/>
      <c r="C121" s="152"/>
      <c r="D121" s="152"/>
      <c r="E121" s="152"/>
      <c r="F121" s="152"/>
      <c r="G121" s="152"/>
    </row>
    <row r="122" spans="1:12">
      <c r="A122" s="339" t="s">
        <v>304</v>
      </c>
      <c r="B122" s="339"/>
      <c r="C122" s="339"/>
      <c r="D122" s="339"/>
      <c r="E122" s="339"/>
      <c r="F122" s="339"/>
      <c r="G122" s="339"/>
      <c r="H122" s="110"/>
      <c r="I122" s="110"/>
      <c r="J122" s="110"/>
      <c r="K122" s="110"/>
      <c r="L122" s="110"/>
    </row>
    <row r="123" spans="1:12">
      <c r="A123" s="339"/>
      <c r="B123" s="339"/>
      <c r="C123" s="339"/>
      <c r="D123" s="339"/>
      <c r="E123" s="339"/>
      <c r="F123" s="339"/>
      <c r="G123" s="339"/>
      <c r="H123" s="110"/>
      <c r="I123" s="110"/>
      <c r="J123" s="110"/>
      <c r="K123" s="110"/>
      <c r="L123" s="110"/>
    </row>
    <row r="124" spans="1:12">
      <c r="A124" s="153"/>
      <c r="B124" s="108"/>
      <c r="C124" s="154">
        <v>2016</v>
      </c>
      <c r="D124" s="154">
        <v>2017</v>
      </c>
      <c r="E124" s="154">
        <v>2018</v>
      </c>
      <c r="F124" s="154">
        <v>2019</v>
      </c>
      <c r="G124" s="70" t="s">
        <v>155</v>
      </c>
    </row>
    <row r="125" spans="1:12">
      <c r="A125" s="153"/>
      <c r="B125" s="108" t="s">
        <v>305</v>
      </c>
      <c r="C125" s="155">
        <v>1246.9565924540814</v>
      </c>
      <c r="D125" s="155">
        <v>1333.3745107684242</v>
      </c>
      <c r="E125" s="155">
        <v>1343.8637412115788</v>
      </c>
      <c r="F125" s="155">
        <v>1397.9603197206134</v>
      </c>
      <c r="G125" s="156">
        <f>SUM(C125:F125)</f>
        <v>5322.1551641546976</v>
      </c>
    </row>
    <row r="126" spans="1:12">
      <c r="A126" s="153"/>
      <c r="B126" s="157" t="s">
        <v>306</v>
      </c>
      <c r="C126" s="158">
        <v>1180.9764331568813</v>
      </c>
      <c r="D126" s="158">
        <v>1260.9037833719867</v>
      </c>
      <c r="E126" s="158">
        <v>1294.3366197039372</v>
      </c>
      <c r="F126" s="158">
        <v>1345.7112672736771</v>
      </c>
      <c r="G126" s="156">
        <f>SUM(C126:F126)</f>
        <v>5081.9281035064823</v>
      </c>
    </row>
    <row r="127" spans="1:12">
      <c r="A127" s="153"/>
      <c r="B127" s="157" t="s">
        <v>307</v>
      </c>
      <c r="C127" s="158">
        <v>65.98015929719999</v>
      </c>
      <c r="D127" s="158">
        <v>72.470727396437596</v>
      </c>
      <c r="E127" s="158">
        <v>49.527121507641652</v>
      </c>
      <c r="F127" s="158">
        <v>52.249052446936354</v>
      </c>
      <c r="G127" s="156" t="e">
        <f>#N/A</f>
        <v>#N/A</v>
      </c>
    </row>
    <row r="128" spans="1:12">
      <c r="A128" s="153"/>
      <c r="B128" s="157" t="s">
        <v>308</v>
      </c>
      <c r="C128" s="158"/>
      <c r="D128" s="158"/>
      <c r="E128" s="158"/>
      <c r="F128" s="158"/>
      <c r="G128" s="156" t="e">
        <f>#N/A</f>
        <v>#N/A</v>
      </c>
    </row>
    <row r="129" spans="1:7">
      <c r="A129" s="153"/>
      <c r="B129" s="157" t="s">
        <v>309</v>
      </c>
      <c r="C129" s="159"/>
      <c r="D129" s="159"/>
      <c r="E129" s="159"/>
      <c r="F129" s="160"/>
      <c r="G129" s="156" t="e">
        <f>#N/A</f>
        <v>#N/A</v>
      </c>
    </row>
    <row r="130" spans="1:7">
      <c r="A130" s="153"/>
      <c r="B130" s="157" t="s">
        <v>310</v>
      </c>
      <c r="C130" s="158"/>
      <c r="D130" s="158"/>
      <c r="E130" s="158"/>
      <c r="F130" s="158"/>
      <c r="G130" s="156" t="e">
        <f>#N/A</f>
        <v>#N/A</v>
      </c>
    </row>
    <row r="131" spans="1:7">
      <c r="A131" s="153"/>
      <c r="B131" s="108" t="s">
        <v>311</v>
      </c>
      <c r="C131" s="155">
        <v>1501.6874000000003</v>
      </c>
      <c r="D131" s="155">
        <v>1603.0116999999998</v>
      </c>
      <c r="E131" s="155">
        <v>1617.2438</v>
      </c>
      <c r="F131" s="155">
        <v>1657.3319999999999</v>
      </c>
      <c r="G131" s="156" t="e">
        <f>#N/A</f>
        <v>#N/A</v>
      </c>
    </row>
    <row r="132" spans="1:7">
      <c r="A132" s="153"/>
      <c r="B132" s="161" t="s">
        <v>312</v>
      </c>
      <c r="C132" s="160">
        <v>1501.6874000000003</v>
      </c>
      <c r="D132" s="160">
        <v>1603.0116999999998</v>
      </c>
      <c r="E132" s="160">
        <v>1617.2438</v>
      </c>
      <c r="F132" s="160">
        <v>1657.3319999999999</v>
      </c>
      <c r="G132" s="156" t="e">
        <f>#N/A</f>
        <v>#N/A</v>
      </c>
    </row>
    <row r="133" spans="1:7">
      <c r="A133" s="153"/>
      <c r="B133" s="157" t="s">
        <v>306</v>
      </c>
      <c r="C133" s="158">
        <v>1501.6874000000003</v>
      </c>
      <c r="D133" s="158">
        <v>1603.0116999999998</v>
      </c>
      <c r="E133" s="158">
        <v>1617.2438</v>
      </c>
      <c r="F133" s="158">
        <v>1657.3319999999999</v>
      </c>
      <c r="G133" s="156" t="e">
        <f>#N/A</f>
        <v>#N/A</v>
      </c>
    </row>
    <row r="134" spans="1:7">
      <c r="A134" s="153"/>
      <c r="B134" s="157" t="s">
        <v>307</v>
      </c>
      <c r="C134" s="158">
        <v>0</v>
      </c>
      <c r="D134" s="158">
        <v>0</v>
      </c>
      <c r="E134" s="158">
        <v>0</v>
      </c>
      <c r="F134" s="158">
        <v>0</v>
      </c>
      <c r="G134" s="156" t="e">
        <f>#N/A</f>
        <v>#N/A</v>
      </c>
    </row>
    <row r="135" spans="1:7">
      <c r="A135" s="153"/>
      <c r="B135" s="157" t="s">
        <v>308</v>
      </c>
      <c r="C135" s="158"/>
      <c r="D135" s="158"/>
      <c r="E135" s="158"/>
      <c r="F135" s="158"/>
      <c r="G135" s="156" t="e">
        <f>#N/A</f>
        <v>#N/A</v>
      </c>
    </row>
    <row r="136" spans="1:7">
      <c r="A136" s="153"/>
      <c r="B136" s="157" t="s">
        <v>309</v>
      </c>
      <c r="C136" s="159"/>
      <c r="D136" s="159"/>
      <c r="E136" s="159"/>
      <c r="F136" s="160"/>
      <c r="G136" s="156" t="e">
        <f>#N/A</f>
        <v>#N/A</v>
      </c>
    </row>
    <row r="137" spans="1:7">
      <c r="A137" s="153"/>
      <c r="B137" s="157" t="s">
        <v>310</v>
      </c>
      <c r="C137" s="158"/>
      <c r="D137" s="158"/>
      <c r="E137" s="158"/>
      <c r="F137" s="158"/>
      <c r="G137" s="156" t="e">
        <f>#N/A</f>
        <v>#N/A</v>
      </c>
    </row>
    <row r="138" spans="1:7">
      <c r="A138" s="153"/>
      <c r="B138" s="161" t="s">
        <v>313</v>
      </c>
      <c r="C138" s="160">
        <v>0</v>
      </c>
      <c r="D138" s="160">
        <v>0</v>
      </c>
      <c r="E138" s="160">
        <v>0</v>
      </c>
      <c r="F138" s="160">
        <v>0</v>
      </c>
      <c r="G138" s="156" t="e">
        <f>#N/A</f>
        <v>#N/A</v>
      </c>
    </row>
    <row r="139" spans="1:7">
      <c r="A139" s="153"/>
      <c r="B139" s="108" t="s">
        <v>314</v>
      </c>
      <c r="C139" s="158">
        <v>-254.73080754591888</v>
      </c>
      <c r="D139" s="162">
        <v>-269.63718923157558</v>
      </c>
      <c r="E139" s="162">
        <v>-273.38005878842114</v>
      </c>
      <c r="F139" s="162">
        <v>-259.37168027938651</v>
      </c>
      <c r="G139" s="156" t="e">
        <f>#N/A</f>
        <v>#N/A</v>
      </c>
    </row>
    <row r="140" spans="1:7">
      <c r="A140" s="153"/>
      <c r="B140" s="108" t="s">
        <v>315</v>
      </c>
      <c r="C140" s="158">
        <v>253.47853612210002</v>
      </c>
      <c r="D140" s="162">
        <v>298.69440072895054</v>
      </c>
      <c r="E140" s="162">
        <v>343.39307794321775</v>
      </c>
      <c r="F140" s="162">
        <v>372.35159082009477</v>
      </c>
      <c r="G140" s="156" t="e">
        <f>#N/A</f>
        <v>#N/A</v>
      </c>
    </row>
    <row r="141" spans="1:7">
      <c r="A141" s="153"/>
      <c r="B141" s="108" t="s">
        <v>316</v>
      </c>
      <c r="C141" s="158">
        <v>31.952114379999998</v>
      </c>
      <c r="D141" s="162">
        <v>24.37875</v>
      </c>
      <c r="E141" s="162">
        <v>21.532499999999999</v>
      </c>
      <c r="F141" s="162">
        <v>14.72625</v>
      </c>
      <c r="G141" s="156" t="e">
        <f>#N/A</f>
        <v>#N/A</v>
      </c>
    </row>
    <row r="142" spans="1:7">
      <c r="A142" s="153"/>
      <c r="B142" s="108" t="s">
        <v>236</v>
      </c>
      <c r="C142" s="158">
        <v>0</v>
      </c>
      <c r="D142" s="162">
        <v>5.8114422994749937</v>
      </c>
      <c r="E142" s="162">
        <v>14.002603830959323</v>
      </c>
      <c r="F142" s="162">
        <v>22.595982108141655</v>
      </c>
      <c r="G142" s="156" t="e">
        <f>#N/A</f>
        <v>#N/A</v>
      </c>
    </row>
    <row r="143" spans="1:7">
      <c r="A143" s="153"/>
      <c r="B143" s="108" t="s">
        <v>317</v>
      </c>
      <c r="C143" s="155">
        <v>-1.2522714238188541</v>
      </c>
      <c r="D143" s="163">
        <v>23.245769197899971</v>
      </c>
      <c r="E143" s="163">
        <v>56.010415323837286</v>
      </c>
      <c r="F143" s="163">
        <v>90.383928432566606</v>
      </c>
      <c r="G143" s="156">
        <f>SUM(C143:F143)</f>
        <v>168.38784153048499</v>
      </c>
    </row>
    <row r="144" spans="1:7">
      <c r="A144" s="153"/>
      <c r="B144" s="108" t="s">
        <v>318</v>
      </c>
      <c r="C144" s="164"/>
      <c r="D144" s="165"/>
      <c r="E144" s="165"/>
      <c r="F144" s="165"/>
      <c r="G144" s="156" t="e">
        <f>#N/A</f>
        <v>#N/A</v>
      </c>
    </row>
    <row r="145" spans="1:14" ht="47.25">
      <c r="A145" s="153"/>
      <c r="B145" s="166" t="s">
        <v>319</v>
      </c>
      <c r="C145" s="164"/>
      <c r="D145" s="167">
        <v>1915.909030155856</v>
      </c>
      <c r="E145" s="167">
        <v>1948.2591186732507</v>
      </c>
      <c r="F145" s="168">
        <v>2025.269242961283</v>
      </c>
      <c r="G145" s="169" t="e">
        <f>#N/A</f>
        <v>#N/A</v>
      </c>
      <c r="H145" s="170" t="s">
        <v>320</v>
      </c>
      <c r="J145" s="171">
        <f>D145/C125-1</f>
        <v>0.53646810301971959</v>
      </c>
      <c r="K145" s="171">
        <f>E145/D125-1</f>
        <v>0.46114921422224286</v>
      </c>
      <c r="L145" s="171">
        <f>F145/E125-1</f>
        <v>0.50704954740082031</v>
      </c>
      <c r="M145" s="171"/>
      <c r="N145" s="171"/>
    </row>
    <row r="146" spans="1:14">
      <c r="A146" s="153"/>
      <c r="B146" s="172" t="s">
        <v>321</v>
      </c>
      <c r="C146" s="173">
        <v>1724.034046882105</v>
      </c>
      <c r="D146" s="174">
        <v>1915.909030155856</v>
      </c>
      <c r="E146" s="174">
        <v>1948.2591186732507</v>
      </c>
      <c r="F146" s="175">
        <v>2025.269242961283</v>
      </c>
      <c r="G146" s="169" t="e">
        <f>#N/A</f>
        <v>#N/A</v>
      </c>
    </row>
    <row r="147" spans="1:14">
      <c r="A147" s="153"/>
      <c r="B147" s="176" t="s">
        <v>322</v>
      </c>
      <c r="C147" s="177">
        <v>1369.5431204114091</v>
      </c>
      <c r="D147" s="178">
        <v>1452.5588335572888</v>
      </c>
      <c r="E147" s="178">
        <v>1498.8977883816333</v>
      </c>
      <c r="F147" s="179">
        <v>1549.1141150911051</v>
      </c>
      <c r="G147" s="156" t="e">
        <f>#N/A</f>
        <v>#N/A</v>
      </c>
    </row>
    <row r="148" spans="1:14">
      <c r="A148" s="153"/>
      <c r="B148" s="176" t="s">
        <v>323</v>
      </c>
      <c r="C148" s="173">
        <v>77.856587970695998</v>
      </c>
      <c r="D148" s="162">
        <v>85.515458327796367</v>
      </c>
      <c r="E148" s="162">
        <v>58.442003379017152</v>
      </c>
      <c r="F148" s="180">
        <v>61.653881887384884</v>
      </c>
      <c r="G148" s="156" t="e">
        <f>#N/A</f>
        <v>#N/A</v>
      </c>
    </row>
    <row r="149" spans="1:14">
      <c r="A149" s="153"/>
      <c r="B149" s="181" t="s">
        <v>324</v>
      </c>
      <c r="C149" s="173">
        <v>276.63433850000013</v>
      </c>
      <c r="D149" s="162">
        <v>377.83473827077086</v>
      </c>
      <c r="E149" s="162">
        <v>390.91932691260001</v>
      </c>
      <c r="F149" s="180">
        <v>414.50124598279302</v>
      </c>
      <c r="G149" s="156" t="e">
        <f>#N/A</f>
        <v>#N/A</v>
      </c>
    </row>
    <row r="150" spans="1:14">
      <c r="A150" s="153"/>
      <c r="B150" s="182" t="s">
        <v>309</v>
      </c>
      <c r="C150" s="177">
        <v>0</v>
      </c>
      <c r="D150" s="178">
        <v>0</v>
      </c>
      <c r="E150" s="178">
        <v>0</v>
      </c>
      <c r="F150" s="179">
        <v>0</v>
      </c>
      <c r="G150" s="156" t="e">
        <f>#N/A</f>
        <v>#N/A</v>
      </c>
    </row>
    <row r="151" spans="1:14">
      <c r="A151" s="153"/>
      <c r="B151" s="183" t="s">
        <v>325</v>
      </c>
      <c r="C151" s="173">
        <v>295.22475850000012</v>
      </c>
      <c r="D151" s="162">
        <v>335.91862003077091</v>
      </c>
      <c r="E151" s="162">
        <v>378.42838</v>
      </c>
      <c r="F151" s="180">
        <v>401.32329699000002</v>
      </c>
      <c r="G151" s="156" t="e">
        <f>#N/A</f>
        <v>#N/A</v>
      </c>
    </row>
    <row r="152" spans="1:14">
      <c r="A152" s="153"/>
      <c r="B152" s="183" t="s">
        <v>326</v>
      </c>
      <c r="C152" s="173">
        <v>1623.4106802157148</v>
      </c>
      <c r="D152" s="162">
        <v>1630.193783011119</v>
      </c>
      <c r="E152" s="162">
        <v>1655.5192821354708</v>
      </c>
      <c r="F152" s="180">
        <v>1752.3612997969412</v>
      </c>
      <c r="G152" s="156" t="e">
        <f>#N/A</f>
        <v>#N/A</v>
      </c>
    </row>
    <row r="153" spans="1:14">
      <c r="A153" s="153"/>
      <c r="B153" s="184" t="s">
        <v>327</v>
      </c>
      <c r="C153" s="173">
        <v>1559.4716585315348</v>
      </c>
      <c r="D153" s="162">
        <v>1572.4652165853802</v>
      </c>
      <c r="E153" s="162">
        <v>1599.1191961778977</v>
      </c>
      <c r="F153" s="180">
        <v>1678.4381597491545</v>
      </c>
      <c r="G153" s="156" t="e">
        <f>#N/A</f>
        <v>#N/A</v>
      </c>
    </row>
    <row r="154" spans="1:14">
      <c r="A154" s="153"/>
      <c r="B154" s="183" t="s">
        <v>322</v>
      </c>
      <c r="C154" s="173">
        <v>1559.4716585315348</v>
      </c>
      <c r="D154" s="162">
        <v>1572.4652165853802</v>
      </c>
      <c r="E154" s="162">
        <v>1599.1191961778977</v>
      </c>
      <c r="F154" s="180">
        <v>1678.4381597491545</v>
      </c>
      <c r="G154" s="156" t="e">
        <f>#N/A</f>
        <v>#N/A</v>
      </c>
    </row>
    <row r="155" spans="1:14">
      <c r="A155" s="153"/>
      <c r="B155" s="176" t="s">
        <v>323</v>
      </c>
      <c r="C155" s="173">
        <v>0</v>
      </c>
      <c r="D155" s="162">
        <v>0</v>
      </c>
      <c r="E155" s="162">
        <v>0</v>
      </c>
      <c r="F155" s="178">
        <v>0</v>
      </c>
      <c r="G155" s="156" t="e">
        <f>#N/A</f>
        <v>#N/A</v>
      </c>
    </row>
    <row r="156" spans="1:14">
      <c r="A156" s="153"/>
      <c r="B156" s="176" t="s">
        <v>328</v>
      </c>
      <c r="C156" s="162"/>
      <c r="D156" s="162">
        <v>0</v>
      </c>
      <c r="E156" s="162">
        <v>0</v>
      </c>
      <c r="F156" s="180">
        <v>0</v>
      </c>
      <c r="G156" s="156" t="e">
        <f>#N/A</f>
        <v>#N/A</v>
      </c>
    </row>
    <row r="157" spans="1:14">
      <c r="A157" s="153"/>
      <c r="B157" s="176" t="s">
        <v>309</v>
      </c>
      <c r="C157" s="178"/>
      <c r="D157" s="178">
        <v>0</v>
      </c>
      <c r="E157" s="178">
        <v>0</v>
      </c>
      <c r="F157" s="179">
        <v>0</v>
      </c>
      <c r="G157" s="156" t="e">
        <f>#N/A</f>
        <v>#N/A</v>
      </c>
    </row>
    <row r="158" spans="1:14">
      <c r="A158" s="153"/>
      <c r="B158" s="176" t="s">
        <v>329</v>
      </c>
      <c r="C158" s="162">
        <v>63.939021684179998</v>
      </c>
      <c r="D158" s="162">
        <v>57.728566425738833</v>
      </c>
      <c r="E158" s="162">
        <v>56.40008595757309</v>
      </c>
      <c r="F158" s="180">
        <v>73.923140047786859</v>
      </c>
      <c r="G158" s="156" t="e">
        <f>#N/A</f>
        <v>#N/A</v>
      </c>
    </row>
    <row r="159" spans="1:14" ht="16.5">
      <c r="A159" s="153"/>
      <c r="B159" s="185" t="s">
        <v>330</v>
      </c>
      <c r="C159" s="180">
        <v>0</v>
      </c>
      <c r="D159" s="180">
        <v>0</v>
      </c>
      <c r="E159" s="180">
        <v>0</v>
      </c>
      <c r="F159" s="180">
        <v>0</v>
      </c>
      <c r="G159" s="156" t="e">
        <f>#N/A</f>
        <v>#N/A</v>
      </c>
    </row>
    <row r="160" spans="1:14">
      <c r="A160" s="153"/>
      <c r="B160" s="108" t="s">
        <v>331</v>
      </c>
      <c r="C160" s="178">
        <v>31.952114379999998</v>
      </c>
      <c r="D160" s="178">
        <v>24.37875</v>
      </c>
      <c r="E160" s="178">
        <v>21.532499999999999</v>
      </c>
      <c r="F160" s="179">
        <v>14.72625</v>
      </c>
      <c r="G160" s="156" t="e">
        <f>#N/A</f>
        <v>#N/A</v>
      </c>
    </row>
    <row r="161" spans="1:7">
      <c r="A161" s="153"/>
      <c r="B161" s="186" t="s">
        <v>332</v>
      </c>
      <c r="C161" s="173">
        <v>100.62336666639021</v>
      </c>
      <c r="D161" s="162">
        <v>285.71524714473708</v>
      </c>
      <c r="E161" s="162">
        <v>292.73983653777987</v>
      </c>
      <c r="F161" s="180">
        <v>272.90794316434176</v>
      </c>
      <c r="G161" s="156" t="e">
        <f>#N/A</f>
        <v>#N/A</v>
      </c>
    </row>
    <row r="162" spans="1:7">
      <c r="A162" s="153"/>
      <c r="B162" s="166" t="s">
        <v>333</v>
      </c>
      <c r="C162" s="173"/>
      <c r="D162" s="162"/>
      <c r="E162" s="162"/>
      <c r="F162" s="180"/>
      <c r="G162" s="156" t="e">
        <f>#N/A</f>
        <v>#N/A</v>
      </c>
    </row>
    <row r="163" spans="1:7" ht="16.5">
      <c r="A163" s="153"/>
      <c r="B163" s="185" t="s">
        <v>321</v>
      </c>
      <c r="C163" s="187">
        <v>152.97232079999998</v>
      </c>
      <c r="D163" s="180">
        <v>0</v>
      </c>
      <c r="E163" s="180">
        <v>0</v>
      </c>
      <c r="F163" s="180">
        <v>0</v>
      </c>
      <c r="G163" s="156" t="e">
        <f>#N/A</f>
        <v>#N/A</v>
      </c>
    </row>
    <row r="164" spans="1:7">
      <c r="A164" s="153"/>
      <c r="B164" s="108" t="s">
        <v>334</v>
      </c>
      <c r="C164" s="177">
        <v>253.27691816000001</v>
      </c>
      <c r="D164" s="178">
        <v>288.16000000000003</v>
      </c>
      <c r="E164" s="178">
        <v>239.29599999999999</v>
      </c>
      <c r="F164" s="179">
        <v>139.06199999999998</v>
      </c>
      <c r="G164" s="156" t="e">
        <f>#N/A</f>
        <v>#N/A</v>
      </c>
    </row>
    <row r="165" spans="1:7">
      <c r="A165" s="153"/>
      <c r="B165" s="186" t="s">
        <v>335</v>
      </c>
      <c r="C165" s="173">
        <v>-100.30459736000003</v>
      </c>
      <c r="D165" s="162">
        <v>-288.16000000000003</v>
      </c>
      <c r="E165" s="162">
        <v>-239.29599999999999</v>
      </c>
      <c r="F165" s="180">
        <v>-139.06199999999998</v>
      </c>
      <c r="G165" s="156" t="e">
        <f>#N/A</f>
        <v>#N/A</v>
      </c>
    </row>
    <row r="166" spans="1:7">
      <c r="A166" s="153"/>
      <c r="B166" s="188" t="s">
        <v>336</v>
      </c>
      <c r="C166" s="177"/>
      <c r="D166" s="178"/>
      <c r="E166" s="178"/>
      <c r="F166" s="179"/>
      <c r="G166" s="156" t="e">
        <f>#N/A</f>
        <v>#N/A</v>
      </c>
    </row>
    <row r="167" spans="1:7">
      <c r="A167" s="153"/>
      <c r="B167" s="161" t="s">
        <v>321</v>
      </c>
      <c r="C167" s="173">
        <v>62</v>
      </c>
      <c r="D167" s="162">
        <v>0</v>
      </c>
      <c r="E167" s="162">
        <v>0</v>
      </c>
      <c r="F167" s="180">
        <v>0</v>
      </c>
      <c r="G167" s="156" t="e">
        <f>#N/A</f>
        <v>#N/A</v>
      </c>
    </row>
    <row r="168" spans="1:7">
      <c r="A168" s="153"/>
      <c r="B168" s="181" t="s">
        <v>337</v>
      </c>
      <c r="C168" s="173">
        <v>0</v>
      </c>
      <c r="D168" s="162">
        <v>0</v>
      </c>
      <c r="E168" s="162">
        <v>0</v>
      </c>
      <c r="F168" s="180">
        <v>0</v>
      </c>
      <c r="G168" s="156" t="e">
        <f>#N/A</f>
        <v>#N/A</v>
      </c>
    </row>
    <row r="169" spans="1:7">
      <c r="A169" s="153"/>
      <c r="B169" s="161" t="s">
        <v>338</v>
      </c>
      <c r="C169" s="173">
        <v>62</v>
      </c>
      <c r="D169" s="162">
        <v>0</v>
      </c>
      <c r="E169" s="162">
        <v>0</v>
      </c>
      <c r="F169" s="180">
        <v>0</v>
      </c>
      <c r="G169" s="156" t="e">
        <f>#N/A</f>
        <v>#N/A</v>
      </c>
    </row>
    <row r="170" spans="1:7" ht="16.5">
      <c r="A170" s="153"/>
      <c r="B170" s="185" t="s">
        <v>339</v>
      </c>
      <c r="C170" s="173">
        <v>90</v>
      </c>
      <c r="D170" s="162">
        <v>23</v>
      </c>
      <c r="E170" s="162">
        <v>55.232457798005356</v>
      </c>
      <c r="F170" s="162">
        <v>119.23245779800537</v>
      </c>
      <c r="G170" s="156" t="e">
        <f>#N/A</f>
        <v>#N/A</v>
      </c>
    </row>
    <row r="171" spans="1:7">
      <c r="A171" s="153"/>
      <c r="B171" s="108" t="s">
        <v>31</v>
      </c>
      <c r="C171" s="173">
        <v>90</v>
      </c>
      <c r="D171" s="162">
        <v>23</v>
      </c>
      <c r="E171" s="162">
        <v>55</v>
      </c>
      <c r="F171" s="180">
        <v>119</v>
      </c>
      <c r="G171" s="156" t="e">
        <f>#N/A</f>
        <v>#N/A</v>
      </c>
    </row>
    <row r="172" spans="1:7">
      <c r="A172" s="153"/>
      <c r="B172" s="186" t="s">
        <v>340</v>
      </c>
      <c r="C172" s="177">
        <v>-28</v>
      </c>
      <c r="D172" s="178">
        <v>-23</v>
      </c>
      <c r="E172" s="178">
        <v>-55.232457798005356</v>
      </c>
      <c r="F172" s="179">
        <v>-119.23245779800537</v>
      </c>
      <c r="G172" s="156" t="e">
        <f>#N/A</f>
        <v>#N/A</v>
      </c>
    </row>
    <row r="173" spans="1:7">
      <c r="A173" s="153"/>
      <c r="B173" s="189" t="s">
        <v>341</v>
      </c>
      <c r="C173" s="177">
        <v>-27.68123069360982</v>
      </c>
      <c r="D173" s="178">
        <v>-25.444752855262948</v>
      </c>
      <c r="E173" s="178">
        <v>-1.788621260225483</v>
      </c>
      <c r="F173" s="179">
        <v>14.613485366336405</v>
      </c>
      <c r="G173" s="156" t="e">
        <f>#N/A</f>
        <v>#N/A</v>
      </c>
    </row>
    <row r="174" spans="1:7">
      <c r="A174" s="153"/>
      <c r="B174" s="189" t="s">
        <v>342</v>
      </c>
      <c r="C174" s="177">
        <v>0</v>
      </c>
      <c r="D174" s="178">
        <v>0</v>
      </c>
      <c r="E174" s="178">
        <v>0</v>
      </c>
      <c r="F174" s="179">
        <v>0</v>
      </c>
      <c r="G174" s="156" t="e">
        <f>#N/A</f>
        <v>#N/A</v>
      </c>
    </row>
    <row r="175" spans="1:7">
      <c r="A175" s="153"/>
      <c r="B175" s="189" t="s">
        <v>343</v>
      </c>
      <c r="C175" s="177">
        <v>0</v>
      </c>
      <c r="D175" s="178">
        <v>0</v>
      </c>
      <c r="E175" s="178">
        <v>0</v>
      </c>
      <c r="F175" s="179">
        <v>0</v>
      </c>
      <c r="G175" s="156" t="e">
        <f>#N/A</f>
        <v>#N/A</v>
      </c>
    </row>
    <row r="176" spans="1:7">
      <c r="A176" s="153"/>
      <c r="B176" s="189" t="s">
        <v>344</v>
      </c>
      <c r="C176" s="177">
        <v>0</v>
      </c>
      <c r="D176" s="178">
        <v>0</v>
      </c>
      <c r="E176" s="178">
        <v>0</v>
      </c>
      <c r="F176" s="179">
        <v>0</v>
      </c>
      <c r="G176" s="156" t="e">
        <f>#N/A</f>
        <v>#N/A</v>
      </c>
    </row>
    <row r="177" spans="1:9">
      <c r="A177" s="153"/>
      <c r="B177" s="108" t="s">
        <v>345</v>
      </c>
      <c r="C177" s="177">
        <v>0</v>
      </c>
      <c r="D177" s="178">
        <v>0</v>
      </c>
      <c r="E177" s="178">
        <v>0</v>
      </c>
      <c r="F177" s="178">
        <v>0</v>
      </c>
      <c r="G177" s="156" t="e">
        <f>#N/A</f>
        <v>#N/A</v>
      </c>
    </row>
    <row r="178" spans="1:9">
      <c r="A178" s="153"/>
      <c r="B178" s="108" t="s">
        <v>346</v>
      </c>
      <c r="C178" s="177">
        <v>0</v>
      </c>
      <c r="D178" s="178">
        <v>0</v>
      </c>
      <c r="E178" s="178">
        <v>0</v>
      </c>
      <c r="F178" s="179">
        <v>0</v>
      </c>
      <c r="G178" s="156" t="e">
        <f>#N/A</f>
        <v>#N/A</v>
      </c>
    </row>
    <row r="179" spans="1:9">
      <c r="A179" s="153"/>
      <c r="B179" s="189" t="s">
        <v>341</v>
      </c>
      <c r="C179" s="173">
        <v>-27.68123069360982</v>
      </c>
      <c r="D179" s="162">
        <v>-25.444752855262948</v>
      </c>
      <c r="E179" s="162">
        <v>-1.788621260225483</v>
      </c>
      <c r="F179" s="180">
        <v>14.613485366336405</v>
      </c>
      <c r="G179" s="156" t="e">
        <f>#N/A</f>
        <v>#N/A</v>
      </c>
    </row>
    <row r="180" spans="1:9">
      <c r="A180" s="153"/>
      <c r="B180" s="181" t="s">
        <v>347</v>
      </c>
      <c r="C180" s="177">
        <v>-27.68123069360982</v>
      </c>
      <c r="D180" s="178">
        <v>-25.444752855262948</v>
      </c>
      <c r="E180" s="178">
        <v>-27.233374115488431</v>
      </c>
      <c r="F180" s="179">
        <v>-12.619888749152025</v>
      </c>
      <c r="G180" s="156" t="e">
        <f>#N/A</f>
        <v>#N/A</v>
      </c>
    </row>
    <row r="181" spans="1:9">
      <c r="A181" s="153"/>
      <c r="B181" s="181" t="s">
        <v>348</v>
      </c>
      <c r="C181" s="177">
        <v>79.32396158499958</v>
      </c>
      <c r="D181" s="178">
        <v>51.642730891390244</v>
      </c>
      <c r="E181" s="178">
        <v>26.197978036127296</v>
      </c>
      <c r="F181" s="179">
        <v>24.409356775901813</v>
      </c>
      <c r="G181" s="156" t="e">
        <f>#N/A</f>
        <v>#N/A</v>
      </c>
    </row>
    <row r="182" spans="1:9">
      <c r="A182" s="153"/>
      <c r="B182" s="153" t="s">
        <v>349</v>
      </c>
      <c r="C182" s="190">
        <v>225</v>
      </c>
      <c r="D182" s="191">
        <v>197</v>
      </c>
      <c r="E182" s="191">
        <v>174</v>
      </c>
      <c r="F182" s="191">
        <v>119</v>
      </c>
      <c r="G182" s="156" t="e">
        <f>#N/A</f>
        <v>#N/A</v>
      </c>
    </row>
    <row r="183" spans="1:9">
      <c r="A183" s="153"/>
      <c r="B183" s="153" t="s">
        <v>350</v>
      </c>
      <c r="C183" s="190">
        <v>197</v>
      </c>
      <c r="D183" s="153">
        <v>174</v>
      </c>
      <c r="E183" s="153">
        <v>119</v>
      </c>
      <c r="F183" s="153">
        <v>0</v>
      </c>
      <c r="G183" s="156">
        <f>SUM(C183:F183)</f>
        <v>490</v>
      </c>
    </row>
    <row r="188" spans="1:9">
      <c r="A188" s="192"/>
      <c r="B188" s="192"/>
      <c r="C188" s="192"/>
      <c r="D188" s="193"/>
      <c r="E188" s="193"/>
      <c r="F188" s="193"/>
      <c r="G188" s="110"/>
      <c r="H188" s="152"/>
      <c r="I188" s="152"/>
    </row>
    <row r="189" spans="1:9">
      <c r="A189" s="194"/>
      <c r="B189" s="195" t="s">
        <v>351</v>
      </c>
      <c r="C189" s="195"/>
      <c r="D189" s="196"/>
      <c r="E189" s="196"/>
      <c r="F189" s="196"/>
      <c r="G189" s="196"/>
      <c r="H189" s="197"/>
      <c r="I189" s="152"/>
    </row>
    <row r="190" spans="1:9">
      <c r="A190" s="194"/>
      <c r="B190" s="198" t="s">
        <v>352</v>
      </c>
      <c r="C190" s="198">
        <v>2016</v>
      </c>
      <c r="D190" s="198">
        <v>2017</v>
      </c>
      <c r="E190" s="198">
        <v>2018</v>
      </c>
      <c r="F190" s="198">
        <v>2019</v>
      </c>
      <c r="G190" s="198" t="s">
        <v>155</v>
      </c>
      <c r="H190" s="199" t="s">
        <v>353</v>
      </c>
      <c r="I190" s="152"/>
    </row>
    <row r="191" spans="1:9">
      <c r="A191" s="194"/>
      <c r="B191" s="200" t="s">
        <v>270</v>
      </c>
      <c r="C191" s="201">
        <f>C63-C75</f>
        <v>1.1800000000022237E-2</v>
      </c>
      <c r="D191" s="201">
        <f>D63-D75</f>
        <v>-6.5399999994042446E-4</v>
      </c>
      <c r="E191" s="201">
        <f>E63-E75</f>
        <v>1.1772999951631391E-4</v>
      </c>
      <c r="F191" s="201">
        <f>F63-F75</f>
        <v>2.1111852701949374E-3</v>
      </c>
      <c r="G191" s="202">
        <f>SUM(C191:F191)</f>
        <v>1.3374915269793064E-2</v>
      </c>
      <c r="H191" s="203"/>
      <c r="I191" s="152"/>
    </row>
    <row r="192" spans="1:9" ht="47.25">
      <c r="A192" s="194"/>
      <c r="B192" s="200" t="s">
        <v>354</v>
      </c>
      <c r="C192" s="201">
        <f>C58-C90</f>
        <v>9.4594271186440473</v>
      </c>
      <c r="D192" s="201">
        <f>D58-D90</f>
        <v>-9.9762711876394405E-5</v>
      </c>
      <c r="E192" s="201">
        <f>E58-E90</f>
        <v>1.7958813479879154E-5</v>
      </c>
      <c r="F192" s="201">
        <f>F58-F90</f>
        <v>3.2204521069800762E-4</v>
      </c>
      <c r="G192" s="202">
        <f>SUM(D192:F192)</f>
        <v>2.4024131230149237E-4</v>
      </c>
      <c r="H192" s="204" t="s">
        <v>355</v>
      </c>
      <c r="I192" s="152"/>
    </row>
    <row r="193" spans="1:9">
      <c r="A193" s="194"/>
      <c r="B193" s="200"/>
      <c r="C193" s="200"/>
      <c r="D193" s="196"/>
      <c r="E193" s="196"/>
      <c r="F193" s="196"/>
      <c r="G193" s="196"/>
      <c r="H193" s="203"/>
      <c r="I193" s="152"/>
    </row>
    <row r="194" spans="1:9">
      <c r="A194" s="205"/>
      <c r="B194" s="195" t="s">
        <v>356</v>
      </c>
      <c r="C194" s="195"/>
      <c r="D194" s="196"/>
      <c r="E194" s="196"/>
      <c r="F194" s="196"/>
      <c r="G194" s="196"/>
      <c r="H194" s="203"/>
      <c r="I194" s="152"/>
    </row>
    <row r="195" spans="1:9">
      <c r="A195" s="205"/>
      <c r="B195" s="198" t="s">
        <v>352</v>
      </c>
      <c r="C195" s="198">
        <v>2016</v>
      </c>
      <c r="D195" s="198">
        <v>2017</v>
      </c>
      <c r="E195" s="198">
        <v>2018</v>
      </c>
      <c r="F195" s="198">
        <v>2019</v>
      </c>
      <c r="G195" s="198" t="s">
        <v>155</v>
      </c>
      <c r="H195" s="199" t="s">
        <v>353</v>
      </c>
      <c r="I195" s="152"/>
    </row>
    <row r="196" spans="1:9">
      <c r="A196" s="205"/>
      <c r="B196" s="200" t="s">
        <v>252</v>
      </c>
      <c r="C196" s="206">
        <f>C48-C169</f>
        <v>0</v>
      </c>
      <c r="D196" s="206">
        <f>D48-D169</f>
        <v>0</v>
      </c>
      <c r="E196" s="206">
        <f>E48-E169</f>
        <v>0</v>
      </c>
      <c r="F196" s="206">
        <f>F48-F169</f>
        <v>0</v>
      </c>
      <c r="G196" s="207">
        <f>SUM(C196:F196)</f>
        <v>0</v>
      </c>
      <c r="H196" s="204"/>
      <c r="I196" s="152"/>
    </row>
    <row r="197" spans="1:9">
      <c r="A197" s="205"/>
      <c r="B197" s="196" t="s">
        <v>357</v>
      </c>
      <c r="C197" s="208">
        <f>C171-C53</f>
        <v>0</v>
      </c>
      <c r="D197" s="208">
        <f>D171-D53</f>
        <v>0</v>
      </c>
      <c r="E197" s="208">
        <f>E171-E53</f>
        <v>0</v>
      </c>
      <c r="F197" s="208">
        <f>F171-F53</f>
        <v>0</v>
      </c>
      <c r="G197" s="207">
        <f>SUM(D197:F197)</f>
        <v>0</v>
      </c>
      <c r="H197" s="204"/>
      <c r="I197" s="152"/>
    </row>
    <row r="198" spans="1:9">
      <c r="A198" s="205"/>
      <c r="B198" s="209" t="s">
        <v>358</v>
      </c>
      <c r="C198" s="208">
        <f>C237-C240</f>
        <v>536.44833082207924</v>
      </c>
      <c r="D198" s="208" t="e">
        <f>#N/A</f>
        <v>#N/A</v>
      </c>
      <c r="E198" s="208" t="e">
        <f>#N/A</f>
        <v>#N/A</v>
      </c>
      <c r="F198" s="208" t="e">
        <f>#N/A</f>
        <v>#N/A</v>
      </c>
      <c r="G198" s="207" t="e">
        <f>SUM(D198:F198)</f>
        <v>#N/A</v>
      </c>
      <c r="H198" s="340" t="s">
        <v>359</v>
      </c>
      <c r="I198" s="152"/>
    </row>
    <row r="199" spans="1:9">
      <c r="A199" s="205"/>
      <c r="B199" s="209" t="s">
        <v>360</v>
      </c>
      <c r="C199" s="208">
        <f>C238-C241</f>
        <v>303.46208836476376</v>
      </c>
      <c r="D199" s="208" t="e">
        <f>D238-D241</f>
        <v>#N/A</v>
      </c>
      <c r="E199" s="208" t="e">
        <f>#N/A</f>
        <v>#N/A</v>
      </c>
      <c r="F199" s="208" t="e">
        <f>#N/A</f>
        <v>#N/A</v>
      </c>
      <c r="G199" s="207" t="e">
        <f>SUM(D199:F199)</f>
        <v>#N/A</v>
      </c>
      <c r="H199" s="340"/>
      <c r="I199" s="152"/>
    </row>
    <row r="200" spans="1:9">
      <c r="A200" s="205"/>
      <c r="B200" s="196" t="s">
        <v>361</v>
      </c>
      <c r="C200" s="208">
        <f>C70-C183</f>
        <v>0</v>
      </c>
      <c r="D200" s="208">
        <f>D70-D183</f>
        <v>0</v>
      </c>
      <c r="E200" s="208">
        <f>E70-E183</f>
        <v>0</v>
      </c>
      <c r="F200" s="208">
        <f>F70-F183</f>
        <v>0</v>
      </c>
      <c r="G200" s="207">
        <f>SUM(D200:F200)</f>
        <v>0</v>
      </c>
      <c r="H200" s="210"/>
      <c r="I200" s="152"/>
    </row>
    <row r="201" spans="1:9">
      <c r="A201" s="205"/>
      <c r="B201" s="196"/>
      <c r="C201" s="196"/>
      <c r="D201" s="211"/>
      <c r="E201" s="211"/>
      <c r="F201" s="211"/>
      <c r="G201" s="212"/>
      <c r="H201" s="203"/>
      <c r="I201" s="152"/>
    </row>
    <row r="202" spans="1:9">
      <c r="A202" s="194"/>
      <c r="B202" s="195" t="s">
        <v>362</v>
      </c>
      <c r="C202" s="195"/>
      <c r="D202" s="196"/>
      <c r="E202" s="196"/>
      <c r="F202" s="196"/>
      <c r="G202" s="196"/>
      <c r="H202" s="203"/>
      <c r="I202" s="152"/>
    </row>
    <row r="203" spans="1:9">
      <c r="A203" s="194"/>
      <c r="B203" s="198" t="s">
        <v>352</v>
      </c>
      <c r="C203" s="198">
        <v>2016</v>
      </c>
      <c r="D203" s="198">
        <v>2017</v>
      </c>
      <c r="E203" s="198">
        <v>2018</v>
      </c>
      <c r="F203" s="198">
        <v>2019</v>
      </c>
      <c r="G203" s="198" t="s">
        <v>155</v>
      </c>
      <c r="H203" s="199" t="s">
        <v>353</v>
      </c>
      <c r="I203" s="152"/>
    </row>
    <row r="204" spans="1:9">
      <c r="A204" s="194"/>
      <c r="B204" s="200" t="s">
        <v>305</v>
      </c>
      <c r="C204" s="208">
        <f>C125-C4</f>
        <v>-224.45218664173444</v>
      </c>
      <c r="D204" s="208">
        <f>D125-D4</f>
        <v>-240.00741193831641</v>
      </c>
      <c r="E204" s="208">
        <f>E125-E4</f>
        <v>-241.89547341808429</v>
      </c>
      <c r="F204" s="208">
        <f>F125-F4</f>
        <v>-251.63285754971025</v>
      </c>
      <c r="G204" s="207" t="e">
        <f>#N/A</f>
        <v>#N/A</v>
      </c>
      <c r="H204" s="341" t="s">
        <v>363</v>
      </c>
      <c r="I204" s="152"/>
    </row>
    <row r="205" spans="1:9">
      <c r="A205" s="194"/>
      <c r="B205" s="196" t="s">
        <v>311</v>
      </c>
      <c r="C205" s="208">
        <f>C131-C8</f>
        <v>-270.30373199999985</v>
      </c>
      <c r="D205" s="208">
        <f>D131-D8</f>
        <v>-288.54210599999988</v>
      </c>
      <c r="E205" s="208">
        <f>E131-E8</f>
        <v>-291.10388399999988</v>
      </c>
      <c r="F205" s="208">
        <f>F131-F8</f>
        <v>-298.31975999999986</v>
      </c>
      <c r="G205" s="207" t="e">
        <f>#N/A</f>
        <v>#N/A</v>
      </c>
      <c r="H205" s="341"/>
      <c r="I205" s="152"/>
    </row>
    <row r="206" spans="1:9">
      <c r="A206" s="194"/>
      <c r="B206" s="196" t="s">
        <v>314</v>
      </c>
      <c r="C206" s="208">
        <f>C139-C22</f>
        <v>45.851545358265412</v>
      </c>
      <c r="D206" s="208">
        <f>D139-D22</f>
        <v>48.534694061683467</v>
      </c>
      <c r="E206" s="208">
        <f>E139-E22</f>
        <v>49.208410581915587</v>
      </c>
      <c r="F206" s="208">
        <f>F139-F22</f>
        <v>46.686902450289608</v>
      </c>
      <c r="G206" s="207" t="e">
        <f>#N/A</f>
        <v>#N/A</v>
      </c>
      <c r="H206" s="341"/>
      <c r="I206" s="152"/>
    </row>
    <row r="207" spans="1:9">
      <c r="A207" s="194"/>
      <c r="B207" s="196" t="s">
        <v>315</v>
      </c>
      <c r="C207" s="208">
        <f>C140-C28</f>
        <v>-40.314687774850881</v>
      </c>
      <c r="D207" s="208">
        <f>D140-D28</f>
        <v>132.11620969997443</v>
      </c>
      <c r="E207" s="208">
        <f>E140-E28</f>
        <v>171.96989354488619</v>
      </c>
      <c r="F207" s="208">
        <f>F140-F28</f>
        <v>199.49066877985499</v>
      </c>
      <c r="G207" s="207" t="e">
        <f>#N/A</f>
        <v>#N/A</v>
      </c>
      <c r="H207" s="341"/>
      <c r="I207" s="213"/>
    </row>
    <row r="208" spans="1:9">
      <c r="A208" s="194"/>
      <c r="B208" s="196" t="s">
        <v>232</v>
      </c>
      <c r="C208" s="208">
        <f>C141-C30</f>
        <v>0</v>
      </c>
      <c r="D208" s="208">
        <f>D141-D30</f>
        <v>0</v>
      </c>
      <c r="E208" s="208">
        <f>E141-E30</f>
        <v>0</v>
      </c>
      <c r="F208" s="208">
        <f>F141-F30</f>
        <v>0</v>
      </c>
      <c r="G208" s="207" t="e">
        <f>#N/A</f>
        <v>#N/A</v>
      </c>
      <c r="H208" s="204"/>
      <c r="I208" s="152"/>
    </row>
    <row r="209" spans="1:9">
      <c r="A209" s="194"/>
      <c r="B209" s="196" t="s">
        <v>236</v>
      </c>
      <c r="C209" s="208">
        <f>C142-C32</f>
        <v>0</v>
      </c>
      <c r="D209" s="208" t="e">
        <f>#N/A</f>
        <v>#N/A</v>
      </c>
      <c r="E209" s="208" t="e">
        <f>#N/A</f>
        <v>#N/A</v>
      </c>
      <c r="F209" s="208" t="e">
        <f>#N/A</f>
        <v>#N/A</v>
      </c>
      <c r="G209" s="207" t="e">
        <f>#N/A</f>
        <v>#N/A</v>
      </c>
      <c r="H209" s="204"/>
      <c r="I209" s="152"/>
    </row>
    <row r="210" spans="1:9">
      <c r="A210" s="194"/>
      <c r="B210" s="196" t="s">
        <v>317</v>
      </c>
      <c r="C210" s="208">
        <f>C143-C33</f>
        <v>2.8421709430404007E-14</v>
      </c>
      <c r="D210" s="208" t="e">
        <f>#N/A</f>
        <v>#N/A</v>
      </c>
      <c r="E210" s="208" t="e">
        <f>#N/A</f>
        <v>#N/A</v>
      </c>
      <c r="F210" s="208" t="e">
        <f>#N/A</f>
        <v>#N/A</v>
      </c>
      <c r="G210" s="207" t="e">
        <f>#N/A</f>
        <v>#N/A</v>
      </c>
      <c r="H210" s="214"/>
      <c r="I210" s="152"/>
    </row>
    <row r="211" spans="1:9">
      <c r="A211" s="194"/>
      <c r="B211" s="196"/>
      <c r="C211" s="196"/>
      <c r="D211" s="196"/>
      <c r="E211" s="196"/>
      <c r="F211" s="196"/>
      <c r="G211" s="196"/>
      <c r="H211" s="214"/>
      <c r="I211" s="152"/>
    </row>
    <row r="212" spans="1:9">
      <c r="A212" s="194"/>
      <c r="B212" s="195" t="s">
        <v>364</v>
      </c>
      <c r="C212" s="195"/>
      <c r="D212" s="196"/>
      <c r="E212" s="196"/>
      <c r="F212" s="196"/>
      <c r="G212" s="196"/>
      <c r="H212" s="214"/>
      <c r="I212" s="152"/>
    </row>
    <row r="213" spans="1:9">
      <c r="A213" s="205"/>
      <c r="B213" s="198" t="s">
        <v>352</v>
      </c>
      <c r="C213" s="198">
        <v>2016</v>
      </c>
      <c r="D213" s="198">
        <v>2017</v>
      </c>
      <c r="E213" s="198">
        <v>2018</v>
      </c>
      <c r="F213" s="198">
        <v>2019</v>
      </c>
      <c r="G213" s="198" t="s">
        <v>155</v>
      </c>
      <c r="H213" s="199" t="s">
        <v>353</v>
      </c>
      <c r="I213" s="152"/>
    </row>
    <row r="214" spans="1:9">
      <c r="A214" s="205"/>
      <c r="B214" s="200" t="s">
        <v>365</v>
      </c>
      <c r="C214" s="208">
        <f>C164-C75</f>
        <v>1.1800000000022237E-2</v>
      </c>
      <c r="D214" s="208">
        <f>D164-D75</f>
        <v>-6.5399999994042446E-4</v>
      </c>
      <c r="E214" s="208">
        <f>E164-E75</f>
        <v>1.1772999951631391E-4</v>
      </c>
      <c r="F214" s="208">
        <f>F164-F75</f>
        <v>2.1111852701949374E-3</v>
      </c>
      <c r="G214" s="207">
        <f>SUM(C214:F214)</f>
        <v>1.3374915269793064E-2</v>
      </c>
      <c r="H214" s="214"/>
      <c r="I214" s="152"/>
    </row>
    <row r="215" spans="1:9">
      <c r="A215" s="205"/>
      <c r="B215" s="215" t="s">
        <v>366</v>
      </c>
      <c r="C215" s="216">
        <f>C239-C67</f>
        <v>0</v>
      </c>
      <c r="D215" s="216" t="e">
        <f>D239-D67</f>
        <v>#N/A</v>
      </c>
      <c r="E215" s="216" t="e">
        <f>E239-E67</f>
        <v>#N/A</v>
      </c>
      <c r="F215" s="216" t="e">
        <f>F239-F67</f>
        <v>#N/A</v>
      </c>
      <c r="G215" s="207" t="e">
        <f>SUM(D215:F215)</f>
        <v>#N/A</v>
      </c>
      <c r="H215" s="214"/>
      <c r="I215" s="152"/>
    </row>
    <row r="216" spans="1:9">
      <c r="A216" s="205"/>
      <c r="B216" s="217" t="s">
        <v>367</v>
      </c>
      <c r="C216" s="208">
        <f>(C182-C183)-(C171-C167)</f>
        <v>0</v>
      </c>
      <c r="D216" s="208">
        <f>(D182-D183)-(D171-D167)</f>
        <v>0</v>
      </c>
      <c r="E216" s="208">
        <f>(E182-E183)-(E171-E167)</f>
        <v>0</v>
      </c>
      <c r="F216" s="208">
        <f>(F182-F183)-(F171-F167)</f>
        <v>0</v>
      </c>
      <c r="G216" s="207">
        <f>SUM(D216:F216)</f>
        <v>0</v>
      </c>
      <c r="H216" s="204"/>
      <c r="I216" s="152"/>
    </row>
    <row r="217" spans="1:9">
      <c r="A217" s="205"/>
      <c r="B217" s="196"/>
      <c r="C217" s="196"/>
      <c r="D217" s="218"/>
      <c r="E217" s="218"/>
      <c r="F217" s="218"/>
      <c r="G217" s="196"/>
      <c r="H217" s="214"/>
      <c r="I217" s="152"/>
    </row>
    <row r="218" spans="1:9">
      <c r="A218" s="205"/>
      <c r="B218" s="195" t="s">
        <v>368</v>
      </c>
      <c r="C218" s="195"/>
      <c r="D218" s="196"/>
      <c r="E218" s="196"/>
      <c r="F218" s="196"/>
      <c r="G218" s="196"/>
      <c r="H218" s="214"/>
      <c r="I218" s="152"/>
    </row>
    <row r="219" spans="1:9">
      <c r="A219" s="205"/>
      <c r="B219" s="198" t="s">
        <v>352</v>
      </c>
      <c r="C219" s="198">
        <v>2016</v>
      </c>
      <c r="D219" s="198">
        <v>2017</v>
      </c>
      <c r="E219" s="198">
        <v>2018</v>
      </c>
      <c r="F219" s="198">
        <v>2019</v>
      </c>
      <c r="G219" s="198" t="s">
        <v>155</v>
      </c>
      <c r="H219" s="199" t="s">
        <v>353</v>
      </c>
      <c r="I219" s="152"/>
    </row>
    <row r="220" spans="1:9">
      <c r="A220" s="205"/>
      <c r="B220" s="219" t="s">
        <v>369</v>
      </c>
      <c r="C220" s="220">
        <f>C15</f>
        <v>182.08791219999995</v>
      </c>
      <c r="D220" s="220">
        <f>D15</f>
        <v>248.444089961</v>
      </c>
      <c r="E220" s="220">
        <f>E15</f>
        <v>249.09855200399997</v>
      </c>
      <c r="F220" s="220">
        <f>F15</f>
        <v>247.51132661719998</v>
      </c>
      <c r="G220" s="220">
        <f>SUM(C220:F220)</f>
        <v>927.14188078219991</v>
      </c>
      <c r="H220" s="152"/>
      <c r="I220" s="152"/>
    </row>
    <row r="221" spans="1:9">
      <c r="A221" s="205"/>
      <c r="B221" s="217" t="s">
        <v>370</v>
      </c>
      <c r="C221" s="201">
        <f>C33</f>
        <v>-1.2522714238188826</v>
      </c>
      <c r="D221" s="201">
        <f>D33</f>
        <v>23.245769197900064</v>
      </c>
      <c r="E221" s="201">
        <f>E33</f>
        <v>56.010415323837421</v>
      </c>
      <c r="F221" s="201">
        <f>F33</f>
        <v>90.383928432566563</v>
      </c>
      <c r="G221" s="201">
        <f>SUM(C221:F221)</f>
        <v>168.38784153048516</v>
      </c>
      <c r="H221" s="214"/>
      <c r="I221" s="152"/>
    </row>
    <row r="222" spans="1:9">
      <c r="A222" s="205"/>
      <c r="B222" s="219" t="s">
        <v>371</v>
      </c>
      <c r="C222" s="220">
        <f>C38</f>
        <v>0</v>
      </c>
      <c r="D222" s="220">
        <f>D38</f>
        <v>0</v>
      </c>
      <c r="E222" s="221">
        <f>E38</f>
        <v>0.23245779800536015</v>
      </c>
      <c r="F222" s="221">
        <f>F38</f>
        <v>0.56010435361397781</v>
      </c>
      <c r="G222" s="220">
        <f>SUM(C222:F222)</f>
        <v>0.79256215161933796</v>
      </c>
      <c r="I222" s="152"/>
    </row>
    <row r="223" spans="1:9" ht="47.25">
      <c r="A223" s="205"/>
      <c r="B223" s="222" t="s">
        <v>372</v>
      </c>
      <c r="C223" s="223">
        <f>C222/C221</f>
        <v>0</v>
      </c>
      <c r="D223" s="223">
        <f>D222/D221</f>
        <v>0</v>
      </c>
      <c r="E223" s="223">
        <f>E222/E221</f>
        <v>4.1502602089513278E-3</v>
      </c>
      <c r="F223" s="223">
        <f>F222/F221</f>
        <v>6.196946330252277E-3</v>
      </c>
      <c r="G223" s="223">
        <f>G222/G221</f>
        <v>4.7067659067050365E-3</v>
      </c>
      <c r="H223" s="204" t="s">
        <v>373</v>
      </c>
      <c r="I223" s="152"/>
    </row>
    <row r="224" spans="1:9">
      <c r="A224" s="205"/>
      <c r="B224" s="219" t="s">
        <v>374</v>
      </c>
      <c r="C224" s="220">
        <f>C181</f>
        <v>79.32396158499958</v>
      </c>
      <c r="D224" s="220">
        <f>D181</f>
        <v>51.642730891390244</v>
      </c>
      <c r="E224" s="220">
        <f>E181</f>
        <v>26.197978036127296</v>
      </c>
      <c r="F224" s="220">
        <f>F181</f>
        <v>24.409356775901813</v>
      </c>
      <c r="G224" s="220"/>
      <c r="H224" s="214"/>
      <c r="I224" s="152"/>
    </row>
    <row r="225" spans="1:9">
      <c r="A225" s="205"/>
      <c r="B225" s="217" t="s">
        <v>6</v>
      </c>
      <c r="C225" s="208">
        <f>C224+C242</f>
        <v>51.642730891389903</v>
      </c>
      <c r="D225" s="208">
        <f>D224+D242</f>
        <v>26.197978036127239</v>
      </c>
      <c r="E225" s="208">
        <f>E224+E242</f>
        <v>24.409356775901841</v>
      </c>
      <c r="F225" s="208">
        <f>F224+F242</f>
        <v>39.022842142238403</v>
      </c>
      <c r="G225" s="224"/>
      <c r="H225" s="214"/>
      <c r="I225" s="152"/>
    </row>
    <row r="226" spans="1:9">
      <c r="A226" s="205"/>
      <c r="B226" s="225" t="s">
        <v>375</v>
      </c>
      <c r="C226" s="201">
        <f>C225-D224</f>
        <v>-3.4106051316484809E-13</v>
      </c>
      <c r="D226" s="201">
        <f>D225-E224</f>
        <v>-5.6843418860808015E-14</v>
      </c>
      <c r="E226" s="201">
        <f>E225-F224</f>
        <v>2.8421709430404007E-14</v>
      </c>
      <c r="F226" s="201"/>
      <c r="G226" s="201"/>
      <c r="H226" s="204"/>
      <c r="I226" s="152"/>
    </row>
    <row r="227" spans="1:9">
      <c r="A227" s="205"/>
      <c r="B227" s="219" t="s">
        <v>376</v>
      </c>
      <c r="C227" s="220">
        <f>C161</f>
        <v>100.62336666639021</v>
      </c>
      <c r="D227" s="220">
        <f>D161</f>
        <v>285.71524714473708</v>
      </c>
      <c r="E227" s="220">
        <f>E161</f>
        <v>292.73983653777987</v>
      </c>
      <c r="F227" s="220">
        <f>F161</f>
        <v>272.90794316434176</v>
      </c>
      <c r="G227" s="226"/>
      <c r="H227" s="214"/>
      <c r="I227" s="152"/>
    </row>
    <row r="228" spans="1:9">
      <c r="A228" s="205"/>
      <c r="B228" s="217" t="s">
        <v>377</v>
      </c>
      <c r="C228" s="208">
        <f>C165</f>
        <v>-100.30459736000003</v>
      </c>
      <c r="D228" s="208">
        <f>D165</f>
        <v>-288.16000000000003</v>
      </c>
      <c r="E228" s="208">
        <f>E165</f>
        <v>-239.29599999999999</v>
      </c>
      <c r="F228" s="208">
        <f>F165</f>
        <v>-139.06199999999998</v>
      </c>
      <c r="G228" s="226"/>
      <c r="H228" s="214"/>
      <c r="I228" s="152"/>
    </row>
    <row r="229" spans="1:9">
      <c r="A229" s="205"/>
      <c r="B229" s="217" t="s">
        <v>378</v>
      </c>
      <c r="C229" s="208">
        <f>C172</f>
        <v>-28</v>
      </c>
      <c r="D229" s="208">
        <f>D172</f>
        <v>-23</v>
      </c>
      <c r="E229" s="208">
        <f>E172</f>
        <v>-55.232457798005356</v>
      </c>
      <c r="F229" s="208">
        <f>F172</f>
        <v>-119.23245779800537</v>
      </c>
      <c r="G229" s="226"/>
      <c r="H229" s="214"/>
      <c r="I229" s="152"/>
    </row>
    <row r="230" spans="1:9">
      <c r="A230" s="205"/>
      <c r="B230" s="222" t="s">
        <v>379</v>
      </c>
      <c r="C230" s="208">
        <f>C171</f>
        <v>90</v>
      </c>
      <c r="D230" s="208">
        <f>D171</f>
        <v>23</v>
      </c>
      <c r="E230" s="208">
        <f>E171</f>
        <v>55</v>
      </c>
      <c r="F230" s="208">
        <f>F171</f>
        <v>119</v>
      </c>
      <c r="G230" s="226"/>
      <c r="H230" s="214"/>
      <c r="I230" s="152"/>
    </row>
    <row r="231" spans="1:9">
      <c r="A231" s="205"/>
      <c r="B231" s="222" t="s">
        <v>380</v>
      </c>
      <c r="C231" s="208">
        <f>C55</f>
        <v>90</v>
      </c>
      <c r="D231" s="208">
        <f>D55</f>
        <v>23</v>
      </c>
      <c r="E231" s="208">
        <f>E55</f>
        <v>55</v>
      </c>
      <c r="F231" s="208">
        <f>F55</f>
        <v>119</v>
      </c>
      <c r="G231" s="226"/>
      <c r="H231" s="214"/>
      <c r="I231" s="152"/>
    </row>
    <row r="232" spans="1:9">
      <c r="A232" s="205"/>
      <c r="B232" s="222" t="s">
        <v>381</v>
      </c>
      <c r="C232" s="208">
        <f>C169</f>
        <v>62</v>
      </c>
      <c r="D232" s="208">
        <f>D169</f>
        <v>0</v>
      </c>
      <c r="E232" s="208">
        <f>E169</f>
        <v>0</v>
      </c>
      <c r="F232" s="208">
        <f>F169</f>
        <v>0</v>
      </c>
      <c r="G232" s="226"/>
      <c r="H232" s="214"/>
      <c r="I232" s="152"/>
    </row>
    <row r="233" spans="1:9">
      <c r="A233" s="205"/>
      <c r="B233" s="222" t="s">
        <v>380</v>
      </c>
      <c r="C233" s="208">
        <f>C50</f>
        <v>62</v>
      </c>
      <c r="D233" s="208">
        <f>D50</f>
        <v>0</v>
      </c>
      <c r="E233" s="208">
        <f>E50</f>
        <v>0</v>
      </c>
      <c r="F233" s="208">
        <f>F50</f>
        <v>0</v>
      </c>
      <c r="G233" s="196"/>
      <c r="H233" s="214"/>
      <c r="I233" s="152"/>
    </row>
    <row r="234" spans="1:9">
      <c r="A234" s="205"/>
      <c r="B234" s="217" t="s">
        <v>382</v>
      </c>
      <c r="C234" s="208">
        <f>C70</f>
        <v>197</v>
      </c>
      <c r="D234" s="208">
        <f>D70</f>
        <v>174</v>
      </c>
      <c r="E234" s="208">
        <f>E70</f>
        <v>119</v>
      </c>
      <c r="F234" s="208">
        <f>F70</f>
        <v>0</v>
      </c>
      <c r="G234" s="226"/>
      <c r="H234" s="214"/>
      <c r="I234" s="152"/>
    </row>
    <row r="235" spans="1:9">
      <c r="A235" s="205"/>
      <c r="B235" s="217" t="s">
        <v>383</v>
      </c>
      <c r="C235" s="208">
        <f>C69</f>
        <v>181.36294324646462</v>
      </c>
      <c r="D235" s="208">
        <f>D69</f>
        <v>260.12147852067005</v>
      </c>
      <c r="E235" s="208">
        <f>E69</f>
        <v>298.57335838684719</v>
      </c>
      <c r="F235" s="208">
        <f>F69</f>
        <v>333.16489628901678</v>
      </c>
      <c r="G235" s="224"/>
      <c r="H235" s="214"/>
      <c r="I235" s="152"/>
    </row>
    <row r="236" spans="1:9">
      <c r="A236" s="205"/>
      <c r="B236" s="227" t="s">
        <v>384</v>
      </c>
      <c r="C236" s="201">
        <f>C234/C235</f>
        <v>1.0862196900514858</v>
      </c>
      <c r="D236" s="201">
        <f>D234/D235</f>
        <v>0.66891823385577687</v>
      </c>
      <c r="E236" s="201">
        <f>E234/E235</f>
        <v>0.39856201719718543</v>
      </c>
      <c r="F236" s="201">
        <f>F234/F235</f>
        <v>0</v>
      </c>
      <c r="G236" s="196"/>
      <c r="H236" s="214"/>
      <c r="I236" s="152"/>
    </row>
    <row r="237" spans="1:9">
      <c r="A237" s="205"/>
      <c r="B237" s="217" t="s">
        <v>385</v>
      </c>
      <c r="C237" s="208">
        <f>C65</f>
        <v>2475.4546985041843</v>
      </c>
      <c r="D237" s="208" t="e">
        <f>#N/A</f>
        <v>#N/A</v>
      </c>
      <c r="E237" s="208" t="e">
        <f>#N/A</f>
        <v>#N/A</v>
      </c>
      <c r="F237" s="208" t="e">
        <f>#N/A</f>
        <v>#N/A</v>
      </c>
      <c r="G237" s="224"/>
      <c r="H237" s="228"/>
      <c r="I237" s="152"/>
    </row>
    <row r="238" spans="1:9">
      <c r="A238" s="205"/>
      <c r="B238" s="217" t="s">
        <v>386</v>
      </c>
      <c r="C238" s="208">
        <f>C66</f>
        <v>2270.1496867404785</v>
      </c>
      <c r="D238" s="208" t="e">
        <f>#N/A</f>
        <v>#N/A</v>
      </c>
      <c r="E238" s="208" t="e">
        <f>#N/A</f>
        <v>#N/A</v>
      </c>
      <c r="F238" s="208" t="e">
        <f>#N/A</f>
        <v>#N/A</v>
      </c>
      <c r="G238" s="229"/>
      <c r="H238" s="228"/>
      <c r="I238" s="152"/>
    </row>
    <row r="239" spans="1:9">
      <c r="A239" s="205"/>
      <c r="B239" s="227" t="s">
        <v>141</v>
      </c>
      <c r="C239" s="207">
        <f>C237-C238</f>
        <v>205.30501176370581</v>
      </c>
      <c r="D239" s="207" t="e">
        <f>D237-D238</f>
        <v>#N/A</v>
      </c>
      <c r="E239" s="207" t="e">
        <f>E237-E238</f>
        <v>#N/A</v>
      </c>
      <c r="F239" s="207" t="e">
        <f>F237-F238</f>
        <v>#N/A</v>
      </c>
      <c r="G239" s="196"/>
      <c r="H239" s="214"/>
      <c r="I239" s="152"/>
    </row>
    <row r="240" spans="1:9">
      <c r="A240" s="205"/>
      <c r="B240" s="217" t="s">
        <v>387</v>
      </c>
      <c r="C240" s="208">
        <f>C146+C163+C167</f>
        <v>1939.0063676821051</v>
      </c>
      <c r="D240" s="208">
        <f>D146+D163+D167</f>
        <v>1915.909030155856</v>
      </c>
      <c r="E240" s="208">
        <f>E146+E163+E167</f>
        <v>1948.2591186732507</v>
      </c>
      <c r="F240" s="208">
        <f>F146+F163+F167</f>
        <v>2025.269242961283</v>
      </c>
      <c r="G240" s="196"/>
      <c r="H240" s="214"/>
      <c r="I240" s="152"/>
    </row>
    <row r="241" spans="1:9">
      <c r="A241" s="205"/>
      <c r="B241" s="217" t="s">
        <v>388</v>
      </c>
      <c r="C241" s="208">
        <f>C152+C164+C170</f>
        <v>1966.6875983757147</v>
      </c>
      <c r="D241" s="208">
        <f>D152+D164+D170</f>
        <v>1941.353783011119</v>
      </c>
      <c r="E241" s="208">
        <f>E152+E164+E170</f>
        <v>1950.0477399334761</v>
      </c>
      <c r="F241" s="208">
        <f>F152+F164+F170</f>
        <v>2010.6557575949464</v>
      </c>
      <c r="G241" s="196"/>
      <c r="H241" s="214"/>
      <c r="I241" s="152"/>
    </row>
    <row r="242" spans="1:9">
      <c r="A242" s="205"/>
      <c r="B242" s="227" t="s">
        <v>141</v>
      </c>
      <c r="C242" s="207">
        <f>C240-C241</f>
        <v>-27.681230693609677</v>
      </c>
      <c r="D242" s="207">
        <f>D240-D241</f>
        <v>-25.444752855263005</v>
      </c>
      <c r="E242" s="207">
        <f>E240-E241</f>
        <v>-1.7886212602254545</v>
      </c>
      <c r="F242" s="207">
        <f>F240-F241</f>
        <v>14.61348536633659</v>
      </c>
      <c r="G242" s="196"/>
      <c r="H242" s="214"/>
      <c r="I242" s="152"/>
    </row>
    <row r="243" spans="1:9">
      <c r="A243" s="205"/>
      <c r="B243" s="227" t="s">
        <v>389</v>
      </c>
      <c r="C243" s="201">
        <f>C242-SUM(C227:C229)</f>
        <v>1.4210854715202004E-13</v>
      </c>
      <c r="D243" s="201">
        <f>D242-SUM(D227:D229)</f>
        <v>-5.6843418860808015E-14</v>
      </c>
      <c r="E243" s="201">
        <f>E242-SUM(E227:E229)</f>
        <v>2.8421709430404007E-14</v>
      </c>
      <c r="F243" s="201">
        <f>F242-SUM(F227:F229)</f>
        <v>1.8474111129762605E-13</v>
      </c>
      <c r="G243" s="201"/>
      <c r="H243" s="214"/>
      <c r="I243" s="152"/>
    </row>
    <row r="244" spans="1:9">
      <c r="A244" s="205"/>
      <c r="B244" s="227" t="s">
        <v>390</v>
      </c>
      <c r="C244" s="201">
        <f>C242-C239</f>
        <v>-232.98624245731548</v>
      </c>
      <c r="D244" s="201" t="e">
        <f>D242-D239</f>
        <v>#N/A</v>
      </c>
      <c r="E244" s="201" t="e">
        <f>E242-E239</f>
        <v>#N/A</v>
      </c>
      <c r="F244" s="201" t="e">
        <f>F242-F239</f>
        <v>#N/A</v>
      </c>
      <c r="G244" s="201"/>
      <c r="H244" s="214"/>
      <c r="I244" s="152"/>
    </row>
    <row r="245" spans="1:9">
      <c r="A245" s="205"/>
      <c r="B245" s="227"/>
      <c r="C245" s="227"/>
      <c r="D245" s="208"/>
      <c r="E245" s="208"/>
      <c r="F245" s="208"/>
      <c r="G245" s="196"/>
      <c r="H245" s="214"/>
      <c r="I245" s="152"/>
    </row>
    <row r="246" spans="1:9">
      <c r="A246" s="205"/>
      <c r="B246" s="227" t="s">
        <v>391</v>
      </c>
      <c r="C246" s="227"/>
      <c r="D246" s="217"/>
      <c r="E246" s="217"/>
      <c r="F246" s="217"/>
      <c r="G246" s="196"/>
      <c r="H246" s="214"/>
      <c r="I246" s="152"/>
    </row>
    <row r="247" spans="1:9">
      <c r="A247" s="205"/>
      <c r="B247" s="230" t="s">
        <v>352</v>
      </c>
      <c r="C247" s="198">
        <v>2016</v>
      </c>
      <c r="D247" s="198">
        <v>2017</v>
      </c>
      <c r="E247" s="198">
        <v>2018</v>
      </c>
      <c r="F247" s="198">
        <v>2019</v>
      </c>
      <c r="G247" s="198" t="s">
        <v>155</v>
      </c>
      <c r="H247" s="199" t="s">
        <v>353</v>
      </c>
      <c r="I247" s="152"/>
    </row>
    <row r="248" spans="1:9" ht="17.25">
      <c r="A248" s="205"/>
      <c r="B248" s="231" t="s">
        <v>392</v>
      </c>
      <c r="C248" s="232">
        <f>C220+C221-C260</f>
        <v>180.83564077618107</v>
      </c>
      <c r="D248" s="232">
        <f>D220+D221-D222</f>
        <v>271.68985915890005</v>
      </c>
      <c r="E248" s="232">
        <f>E220+E221-E222</f>
        <v>304.87650952983199</v>
      </c>
      <c r="F248" s="232">
        <f>F220+F221-F222</f>
        <v>337.3351506961526</v>
      </c>
      <c r="G248" s="224">
        <f>SUM(C248:F248)</f>
        <v>1094.7371601610657</v>
      </c>
      <c r="H248" s="214"/>
      <c r="I248" s="152"/>
    </row>
    <row r="249" spans="1:9">
      <c r="A249" s="205"/>
      <c r="B249" s="217" t="s">
        <v>393</v>
      </c>
      <c r="C249" s="208">
        <f>C220+C221-C260</f>
        <v>180.83564077618107</v>
      </c>
      <c r="D249" s="208">
        <f>D220+0.75*D221</f>
        <v>265.87841685942504</v>
      </c>
      <c r="E249" s="208">
        <f>E220+0.75*E221</f>
        <v>291.10636349687803</v>
      </c>
      <c r="F249" s="208">
        <f>F220+0.75*F221</f>
        <v>315.29927294162491</v>
      </c>
      <c r="G249" s="224" t="e">
        <f>#N/A</f>
        <v>#N/A</v>
      </c>
      <c r="H249" s="214"/>
      <c r="I249" s="152"/>
    </row>
    <row r="250" spans="1:9" ht="17.25">
      <c r="A250" s="205"/>
      <c r="B250" s="231" t="s">
        <v>394</v>
      </c>
      <c r="C250" s="232">
        <f>C224+C227-C260</f>
        <v>179.94732825138979</v>
      </c>
      <c r="D250" s="232">
        <f>D224+D227-C222</f>
        <v>337.35797803612729</v>
      </c>
      <c r="E250" s="232">
        <f>E224+E227-D222</f>
        <v>318.93781457390719</v>
      </c>
      <c r="F250" s="232">
        <f>F224+F227-E222</f>
        <v>297.08484214223819</v>
      </c>
      <c r="G250" s="224" t="e">
        <f>#N/A</f>
        <v>#N/A</v>
      </c>
      <c r="H250" s="214"/>
      <c r="I250" s="152"/>
    </row>
    <row r="251" spans="1:9">
      <c r="A251" s="205"/>
      <c r="B251" s="217" t="s">
        <v>395</v>
      </c>
      <c r="C251" s="208">
        <f>C224+C227-C260</f>
        <v>179.94732825138979</v>
      </c>
      <c r="D251" s="208">
        <f>D224+D227-C221*0.25</f>
        <v>337.67104589208202</v>
      </c>
      <c r="E251" s="208">
        <f>E224+E227-D221*0.25</f>
        <v>313.12637227443219</v>
      </c>
      <c r="F251" s="208">
        <f>F224+F227-E221*0.25</f>
        <v>283.31469610928423</v>
      </c>
      <c r="G251" s="224" t="e">
        <f>#N/A</f>
        <v>#N/A</v>
      </c>
      <c r="H251" s="214"/>
      <c r="I251" s="152"/>
    </row>
    <row r="252" spans="1:9">
      <c r="A252" s="205"/>
      <c r="B252" s="233" t="s">
        <v>396</v>
      </c>
      <c r="C252" s="234">
        <f>C250-C251</f>
        <v>0</v>
      </c>
      <c r="D252" s="234">
        <f>D250-D251</f>
        <v>-0.31306785595472775</v>
      </c>
      <c r="E252" s="234">
        <f>E250-E251</f>
        <v>5.8114422994750043</v>
      </c>
      <c r="F252" s="234">
        <f>F250-F251</f>
        <v>13.77014603295396</v>
      </c>
      <c r="G252" s="224" t="e">
        <f>#N/A</f>
        <v>#N/A</v>
      </c>
      <c r="H252" s="214"/>
      <c r="I252" s="152"/>
    </row>
    <row r="253" spans="1:9" ht="17.25">
      <c r="A253" s="205"/>
      <c r="B253" s="231" t="s">
        <v>397</v>
      </c>
      <c r="C253" s="232">
        <f>C224+C227-C260-(C230-C231)+(C232-C233)</f>
        <v>179.94732825138979</v>
      </c>
      <c r="D253" s="232">
        <f>D224+D227-C222-(D230-D231)+(D232-D233)</f>
        <v>337.35797803612729</v>
      </c>
      <c r="E253" s="232">
        <f>E224+E227-D222-(E230-E231)+(E232-E233)</f>
        <v>318.93781457390719</v>
      </c>
      <c r="F253" s="232">
        <f>F224+F227-E222-(F230-F231)+(F232-F233)</f>
        <v>297.08484214223819</v>
      </c>
      <c r="G253" s="224" t="e">
        <f>#N/A</f>
        <v>#N/A</v>
      </c>
      <c r="H253" s="214"/>
      <c r="I253" s="152"/>
    </row>
    <row r="254" spans="1:9" ht="18.75">
      <c r="A254" s="205"/>
      <c r="B254" s="235" t="s">
        <v>395</v>
      </c>
      <c r="C254" s="236">
        <f>C224+C227-C260-(C230-C231)+(C232-C233)</f>
        <v>179.94732825138979</v>
      </c>
      <c r="D254" s="236">
        <f>D224+D227-0.25*C221-(D230-D231)+(D232-D233)</f>
        <v>337.67104589208202</v>
      </c>
      <c r="E254" s="236">
        <f>E224+E227-0.25*D221-(E230-E231)+(E232-E233)</f>
        <v>313.12637227443219</v>
      </c>
      <c r="F254" s="236">
        <f>F224+F227-0.25*E221-(F230-F231)+(F232-F233)</f>
        <v>283.31469610928423</v>
      </c>
      <c r="G254" s="224" t="e">
        <f>#N/A</f>
        <v>#N/A</v>
      </c>
      <c r="H254" s="152"/>
      <c r="I254" s="152"/>
    </row>
    <row r="255" spans="1:9">
      <c r="A255" s="205"/>
      <c r="B255" s="233" t="s">
        <v>396</v>
      </c>
      <c r="C255" s="234">
        <f>C253-C250</f>
        <v>0</v>
      </c>
      <c r="D255" s="234">
        <f>D253-D250</f>
        <v>0</v>
      </c>
      <c r="E255" s="234">
        <f>E253-E250</f>
        <v>0</v>
      </c>
      <c r="F255" s="234">
        <f>F253-F250</f>
        <v>0</v>
      </c>
      <c r="G255" s="224" t="e">
        <f>#N/A</f>
        <v>#N/A</v>
      </c>
      <c r="H255" s="214"/>
      <c r="I255" s="152"/>
    </row>
    <row r="256" spans="1:9" ht="17.25">
      <c r="A256" s="194"/>
      <c r="B256" s="231" t="s">
        <v>398</v>
      </c>
      <c r="C256" s="232">
        <f>MAX(C253,C248)</f>
        <v>180.83564077618107</v>
      </c>
      <c r="D256" s="232">
        <f>MAX(D253,D248)</f>
        <v>337.35797803612729</v>
      </c>
      <c r="E256" s="232">
        <f>MAX(E253,E248)</f>
        <v>318.93781457390719</v>
      </c>
      <c r="F256" s="232">
        <f>MAX(F253,F248)</f>
        <v>337.3351506961526</v>
      </c>
      <c r="G256" s="224" t="e">
        <f>#N/A</f>
        <v>#N/A</v>
      </c>
      <c r="H256" s="214"/>
      <c r="I256" s="152"/>
    </row>
    <row r="257" spans="1:9">
      <c r="A257" s="194"/>
      <c r="B257" s="217" t="s">
        <v>399</v>
      </c>
      <c r="C257" s="208">
        <f>MAX(C251,C249)</f>
        <v>180.83564077618107</v>
      </c>
      <c r="D257" s="208">
        <f>MAX(D251,D249)</f>
        <v>337.67104589208202</v>
      </c>
      <c r="E257" s="208">
        <f>MAX(E251,E249)</f>
        <v>313.12637227443219</v>
      </c>
      <c r="F257" s="208">
        <f>MAX(F251,F249)</f>
        <v>315.29927294162491</v>
      </c>
      <c r="G257" s="224" t="e">
        <f>#N/A</f>
        <v>#N/A</v>
      </c>
      <c r="H257" s="214"/>
      <c r="I257" s="152"/>
    </row>
    <row r="258" spans="1:9">
      <c r="A258" s="194"/>
      <c r="B258" s="217"/>
      <c r="C258" s="208"/>
      <c r="D258" s="208"/>
      <c r="E258" s="208"/>
      <c r="F258" s="208"/>
      <c r="G258" s="224" t="e">
        <f>#N/A</f>
        <v>#N/A</v>
      </c>
      <c r="H258" s="197"/>
      <c r="I258" s="152"/>
    </row>
    <row r="259" spans="1:9">
      <c r="A259" s="194"/>
      <c r="B259" s="227" t="s">
        <v>400</v>
      </c>
      <c r="C259" s="207">
        <f>MAX(0,3-C236)*C235</f>
        <v>347.08882973939387</v>
      </c>
      <c r="D259" s="207">
        <f>MAX(0,3-D236)*D235</f>
        <v>606.36443556201004</v>
      </c>
      <c r="E259" s="207">
        <f>MAX(0,3-E236)*E235</f>
        <v>776.72007516054157</v>
      </c>
      <c r="F259" s="207">
        <f>MAX(0,3-F236)*F235</f>
        <v>999.4946888670504</v>
      </c>
      <c r="G259" s="224" t="e">
        <f>#N/A</f>
        <v>#N/A</v>
      </c>
      <c r="H259" s="197"/>
      <c r="I259" s="152"/>
    </row>
    <row r="260" spans="1:9">
      <c r="A260" s="194"/>
      <c r="B260" s="222" t="s">
        <v>401</v>
      </c>
      <c r="C260" s="222">
        <v>0</v>
      </c>
      <c r="D260" s="237"/>
      <c r="E260" s="217"/>
      <c r="F260" s="212"/>
      <c r="G260" s="212"/>
      <c r="H260" s="197"/>
      <c r="I260" s="152"/>
    </row>
    <row r="261" spans="1:9">
      <c r="A261" s="194"/>
      <c r="B261" s="238" t="s">
        <v>402</v>
      </c>
      <c r="C261" s="239" t="s">
        <v>403</v>
      </c>
      <c r="D261" s="239"/>
      <c r="E261" s="212"/>
      <c r="F261" s="212"/>
      <c r="G261" s="212"/>
      <c r="H261" s="197"/>
      <c r="I261" s="152"/>
    </row>
    <row r="262" spans="1:9">
      <c r="A262" s="194"/>
      <c r="B262" s="212"/>
      <c r="C262" s="212"/>
      <c r="D262" s="212"/>
      <c r="E262" s="212"/>
      <c r="F262" s="212"/>
      <c r="G262" s="212"/>
      <c r="H262" s="197"/>
      <c r="I262" s="152"/>
    </row>
    <row r="263" spans="1:9">
      <c r="A263" s="194"/>
      <c r="B263" s="195" t="s">
        <v>404</v>
      </c>
      <c r="C263" s="195"/>
      <c r="D263" s="196"/>
      <c r="E263" s="196"/>
      <c r="F263" s="196"/>
      <c r="G263" s="196"/>
      <c r="H263" s="197"/>
      <c r="I263" s="152"/>
    </row>
    <row r="264" spans="1:9">
      <c r="A264" s="194"/>
      <c r="B264" s="198" t="s">
        <v>352</v>
      </c>
      <c r="C264" s="198">
        <v>2016</v>
      </c>
      <c r="D264" s="198">
        <v>2017</v>
      </c>
      <c r="E264" s="198">
        <v>2018</v>
      </c>
      <c r="F264" s="198">
        <v>2019</v>
      </c>
      <c r="G264" s="198" t="s">
        <v>155</v>
      </c>
      <c r="H264" s="199" t="s">
        <v>353</v>
      </c>
      <c r="I264" s="152"/>
    </row>
    <row r="265" spans="1:9" ht="45">
      <c r="A265" s="194"/>
      <c r="B265" s="231" t="s">
        <v>405</v>
      </c>
      <c r="C265" s="240">
        <f>C75</f>
        <v>253.26511815999999</v>
      </c>
      <c r="D265" s="240" t="e">
        <f>#N/A</f>
        <v>#N/A</v>
      </c>
      <c r="E265" s="240" t="e">
        <f>#N/A</f>
        <v>#N/A</v>
      </c>
      <c r="F265" s="240" t="e">
        <f>#N/A</f>
        <v>#N/A</v>
      </c>
      <c r="G265" s="224" t="e">
        <f>SUM(C265:F265)</f>
        <v>#N/A</v>
      </c>
      <c r="H265" s="241" t="s">
        <v>406</v>
      </c>
      <c r="I265" s="152"/>
    </row>
    <row r="266" spans="1:9">
      <c r="A266" s="194"/>
      <c r="B266" s="242" t="s">
        <v>407</v>
      </c>
      <c r="C266" s="243">
        <f>C76</f>
        <v>191.26511815999999</v>
      </c>
      <c r="D266" s="243" t="e">
        <f>#N/A</f>
        <v>#N/A</v>
      </c>
      <c r="E266" s="243" t="e">
        <f>#N/A</f>
        <v>#N/A</v>
      </c>
      <c r="F266" s="243" t="e">
        <f>#N/A</f>
        <v>#N/A</v>
      </c>
      <c r="G266" s="224" t="e">
        <f>SUM(C266:F266)</f>
        <v>#N/A</v>
      </c>
      <c r="H266" s="197"/>
      <c r="I266" s="152"/>
    </row>
    <row r="267" spans="1:9">
      <c r="A267" s="194"/>
      <c r="B267" s="222" t="s">
        <v>408</v>
      </c>
      <c r="C267" s="244">
        <f>C86</f>
        <v>146.50517983050847</v>
      </c>
      <c r="D267" s="244">
        <f>D86</f>
        <v>210.55183895000002</v>
      </c>
      <c r="E267" s="244">
        <f>E86</f>
        <v>202.79312056779702</v>
      </c>
      <c r="F267" s="244">
        <f>F86</f>
        <v>117.84736340231338</v>
      </c>
      <c r="G267" s="224">
        <f>SUM(C267:F267)</f>
        <v>677.69750275061881</v>
      </c>
      <c r="H267" s="197"/>
      <c r="I267" s="152"/>
    </row>
    <row r="268" spans="1:9">
      <c r="A268" s="194"/>
      <c r="B268" s="242" t="s">
        <v>409</v>
      </c>
      <c r="C268" s="243">
        <f>C94</f>
        <v>62</v>
      </c>
      <c r="D268" s="243" t="e">
        <f>#N/A</f>
        <v>#N/A</v>
      </c>
      <c r="E268" s="243" t="e">
        <f>#N/A</f>
        <v>#N/A</v>
      </c>
      <c r="F268" s="243" t="e">
        <f>#N/A</f>
        <v>#N/A</v>
      </c>
      <c r="G268" s="224" t="e">
        <f>SUM(C268:F268)</f>
        <v>#N/A</v>
      </c>
      <c r="H268" s="197"/>
      <c r="I268" s="152"/>
    </row>
    <row r="269" spans="1:9">
      <c r="A269" s="194"/>
      <c r="B269" s="222" t="s">
        <v>410</v>
      </c>
      <c r="C269" s="243">
        <f>C95</f>
        <v>62</v>
      </c>
      <c r="D269" s="243" t="e">
        <f>#N/A</f>
        <v>#N/A</v>
      </c>
      <c r="E269" s="243" t="e">
        <f>#N/A</f>
        <v>#N/A</v>
      </c>
      <c r="F269" s="243" t="e">
        <f>#N/A</f>
        <v>#N/A</v>
      </c>
      <c r="G269" s="224" t="e">
        <f>SUM(C269:F269)</f>
        <v>#N/A</v>
      </c>
      <c r="H269" s="197"/>
      <c r="I269" s="152"/>
    </row>
    <row r="270" spans="1:9">
      <c r="A270" s="194"/>
      <c r="B270" s="217" t="s">
        <v>411</v>
      </c>
      <c r="C270" s="245">
        <f>C266/C265</f>
        <v>0.75519723975241015</v>
      </c>
      <c r="D270" s="245" t="e">
        <f>D266/D265</f>
        <v>#N/A</v>
      </c>
      <c r="E270" s="245" t="e">
        <f>E266/E265</f>
        <v>#N/A</v>
      </c>
      <c r="F270" s="245" t="e">
        <f>F266/F265</f>
        <v>#N/A</v>
      </c>
      <c r="G270" s="245" t="e">
        <f>G266/G265</f>
        <v>#N/A</v>
      </c>
      <c r="H270" s="197"/>
      <c r="I270" s="152"/>
    </row>
    <row r="271" spans="1:9">
      <c r="A271" s="194"/>
      <c r="B271" s="217" t="s">
        <v>412</v>
      </c>
      <c r="C271" s="245">
        <f>C268/C265</f>
        <v>0.24480276024758987</v>
      </c>
      <c r="D271" s="245" t="e">
        <f>D268/D265</f>
        <v>#N/A</v>
      </c>
      <c r="E271" s="245" t="e">
        <f>E268/E265</f>
        <v>#N/A</v>
      </c>
      <c r="F271" s="245" t="e">
        <f>F268/F265</f>
        <v>#N/A</v>
      </c>
      <c r="G271" s="245" t="e">
        <f>G268/G265</f>
        <v>#N/A</v>
      </c>
      <c r="H271" s="197"/>
      <c r="I271" s="152"/>
    </row>
    <row r="272" spans="1:9">
      <c r="A272" s="194"/>
      <c r="B272" s="217"/>
      <c r="C272" s="196"/>
      <c r="D272" s="196"/>
      <c r="E272" s="196"/>
      <c r="F272" s="196"/>
      <c r="G272" s="246"/>
      <c r="H272" s="197"/>
      <c r="I272" s="152"/>
    </row>
    <row r="273" spans="1:9" ht="45">
      <c r="A273" s="194"/>
      <c r="B273" s="227" t="s">
        <v>413</v>
      </c>
      <c r="C273" s="247">
        <v>257.17</v>
      </c>
      <c r="D273" s="247">
        <v>222.11</v>
      </c>
      <c r="E273" s="247">
        <v>228.37</v>
      </c>
      <c r="F273" s="193"/>
      <c r="G273" s="248">
        <f>SUM(C273:E273)</f>
        <v>707.65000000000009</v>
      </c>
      <c r="H273" s="241" t="s">
        <v>414</v>
      </c>
      <c r="I273" s="152"/>
    </row>
    <row r="274" spans="1:9">
      <c r="A274" s="194"/>
      <c r="B274" s="217" t="s">
        <v>415</v>
      </c>
      <c r="C274" s="249">
        <f>C265-C273</f>
        <v>-3.90488184000003</v>
      </c>
      <c r="D274" s="249" t="e">
        <f>D265-D273</f>
        <v>#N/A</v>
      </c>
      <c r="E274" s="249" t="e">
        <f>E265-E273</f>
        <v>#N/A</v>
      </c>
      <c r="F274" s="249"/>
      <c r="G274" s="248" t="e">
        <f>SUM(D274:F274)</f>
        <v>#N/A</v>
      </c>
      <c r="H274" s="197"/>
      <c r="I274" s="152"/>
    </row>
    <row r="275" spans="1:9">
      <c r="A275" s="194"/>
      <c r="B275" s="217" t="s">
        <v>415</v>
      </c>
      <c r="C275" s="245">
        <f>C265/C273-1</f>
        <v>-1.5184048839289255E-2</v>
      </c>
      <c r="D275" s="245" t="e">
        <f>D265/D273-1</f>
        <v>#N/A</v>
      </c>
      <c r="E275" s="245" t="e">
        <f>E265/E273-1</f>
        <v>#N/A</v>
      </c>
      <c r="F275" s="245"/>
      <c r="G275" s="250" t="e">
        <f>SUM(C265:E265)/SUM(C273:E273)</f>
        <v>#N/A</v>
      </c>
      <c r="H275" s="197"/>
      <c r="I275" s="152"/>
    </row>
    <row r="276" spans="1:9">
      <c r="A276" s="194"/>
      <c r="B276" s="196"/>
      <c r="C276" s="251">
        <f>C269-C233</f>
        <v>0</v>
      </c>
      <c r="D276" s="251" t="e">
        <f>D269-D233</f>
        <v>#N/A</v>
      </c>
      <c r="E276" s="251" t="e">
        <f>E269-E233</f>
        <v>#N/A</v>
      </c>
      <c r="F276" s="251" t="e">
        <f>F269-F233</f>
        <v>#N/A</v>
      </c>
      <c r="G276" s="196"/>
      <c r="H276" s="197"/>
      <c r="I276" s="152"/>
    </row>
    <row r="277" spans="1:9" ht="47.25">
      <c r="A277" s="194"/>
      <c r="B277" s="252" t="s">
        <v>416</v>
      </c>
      <c r="C277" s="251">
        <f>C267-C248</f>
        <v>-34.330460945672598</v>
      </c>
      <c r="D277" s="251">
        <f>D267-D248</f>
        <v>-61.138020208900031</v>
      </c>
      <c r="E277" s="251">
        <f>E267-E248</f>
        <v>-102.08338896203497</v>
      </c>
      <c r="F277" s="251">
        <f>F267-F248</f>
        <v>-219.48778729383923</v>
      </c>
      <c r="G277" s="196"/>
      <c r="H277" s="253" t="s">
        <v>417</v>
      </c>
      <c r="I277" s="152"/>
    </row>
    <row r="278" spans="1:9">
      <c r="A278" s="254"/>
      <c r="B278" s="217" t="s">
        <v>418</v>
      </c>
      <c r="C278" s="208">
        <f>C267-C220</f>
        <v>-35.582732369491481</v>
      </c>
      <c r="D278" s="208">
        <f>D267-D220</f>
        <v>-37.892251010999985</v>
      </c>
      <c r="E278" s="208">
        <f>E267-E220</f>
        <v>-46.305431436202952</v>
      </c>
      <c r="F278" s="208">
        <f>F267-F220</f>
        <v>-129.66396321488662</v>
      </c>
      <c r="G278" s="196"/>
      <c r="H278" s="197"/>
      <c r="I278" s="152"/>
    </row>
    <row r="279" spans="1:9" ht="240">
      <c r="A279" s="254"/>
      <c r="B279" s="252" t="s">
        <v>419</v>
      </c>
      <c r="C279" s="251">
        <f>C266-C254</f>
        <v>11.317789908610195</v>
      </c>
      <c r="D279" s="251" t="e">
        <f>D266-D254</f>
        <v>#N/A</v>
      </c>
      <c r="E279" s="251" t="e">
        <f>E266-E254</f>
        <v>#N/A</v>
      </c>
      <c r="F279" s="251" t="e">
        <f>F266-F254</f>
        <v>#N/A</v>
      </c>
      <c r="G279" s="196"/>
      <c r="H279" s="214" t="s">
        <v>420</v>
      </c>
      <c r="I279" s="255"/>
    </row>
    <row r="280" spans="1:9" ht="31.5">
      <c r="A280" s="254"/>
      <c r="B280" s="252" t="s">
        <v>421</v>
      </c>
      <c r="C280" s="251">
        <f>C266-C256</f>
        <v>10.42947738381892</v>
      </c>
      <c r="D280" s="251" t="e">
        <f>D266-D256</f>
        <v>#N/A</v>
      </c>
      <c r="E280" s="251" t="e">
        <f>E266-E256</f>
        <v>#N/A</v>
      </c>
      <c r="F280" s="251" t="e">
        <f>F266-F256</f>
        <v>#N/A</v>
      </c>
      <c r="G280" s="196"/>
      <c r="H280" s="197"/>
      <c r="I280" s="152"/>
    </row>
    <row r="281" spans="1:9">
      <c r="A281" s="254"/>
      <c r="B281" s="196"/>
      <c r="C281" s="196"/>
      <c r="D281" s="196"/>
      <c r="E281" s="196"/>
      <c r="F281" s="196"/>
      <c r="G281" s="196"/>
      <c r="H281" s="197"/>
      <c r="I281" s="152"/>
    </row>
    <row r="282" spans="1:9">
      <c r="A282" s="254"/>
      <c r="B282" s="197"/>
      <c r="C282" s="197"/>
      <c r="D282" s="197"/>
      <c r="E282" s="197"/>
      <c r="F282" s="197"/>
      <c r="G282" s="197"/>
      <c r="H282" s="197"/>
      <c r="I282" s="152"/>
    </row>
    <row r="283" spans="1:9">
      <c r="A283" s="254"/>
      <c r="B283" s="196"/>
      <c r="C283" s="196"/>
      <c r="D283" s="196"/>
      <c r="E283" s="196"/>
      <c r="F283" s="196"/>
      <c r="G283" s="196"/>
      <c r="H283" s="197"/>
      <c r="I283" s="152"/>
    </row>
    <row r="284" spans="1:9">
      <c r="A284" s="254"/>
      <c r="B284" s="195" t="s">
        <v>422</v>
      </c>
      <c r="C284" s="195"/>
      <c r="D284" s="196"/>
      <c r="E284" s="196"/>
      <c r="F284" s="196"/>
      <c r="G284" s="196"/>
      <c r="H284" s="197"/>
      <c r="I284" s="152"/>
    </row>
    <row r="285" spans="1:9">
      <c r="A285" s="254"/>
      <c r="B285" s="198"/>
      <c r="C285" s="198">
        <v>2016</v>
      </c>
      <c r="D285" s="198">
        <v>2017</v>
      </c>
      <c r="E285" s="198">
        <v>2018</v>
      </c>
      <c r="F285" s="198">
        <v>2019</v>
      </c>
      <c r="G285" s="198" t="s">
        <v>155</v>
      </c>
      <c r="H285" s="199" t="s">
        <v>353</v>
      </c>
      <c r="I285" s="152"/>
    </row>
    <row r="286" spans="1:9">
      <c r="A286" s="254"/>
      <c r="B286" s="196" t="s">
        <v>423</v>
      </c>
      <c r="C286" s="196"/>
      <c r="D286" s="256">
        <f>D4/C4-1</f>
        <v>6.9303068637110776E-2</v>
      </c>
      <c r="E286" s="256">
        <f>E4/D4-1</f>
        <v>7.8666798850908215E-3</v>
      </c>
      <c r="F286" s="256">
        <f>F4/E4-1</f>
        <v>4.0254511562506146E-2</v>
      </c>
      <c r="G286" s="196"/>
      <c r="H286" s="336" t="s">
        <v>424</v>
      </c>
      <c r="I286" s="152"/>
    </row>
    <row r="287" spans="1:9">
      <c r="A287" s="254"/>
      <c r="B287" s="196" t="s">
        <v>425</v>
      </c>
      <c r="C287" s="196"/>
      <c r="D287" s="256" t="e">
        <f>#N/A</f>
        <v>#N/A</v>
      </c>
      <c r="E287" s="256" t="e">
        <f>#N/A</f>
        <v>#N/A</v>
      </c>
      <c r="F287" s="256" t="e">
        <f>#N/A</f>
        <v>#N/A</v>
      </c>
      <c r="G287" s="196"/>
      <c r="H287" s="336"/>
      <c r="I287" s="152"/>
    </row>
    <row r="288" spans="1:9">
      <c r="A288" s="254"/>
      <c r="B288" s="196" t="s">
        <v>426</v>
      </c>
      <c r="C288" s="196"/>
      <c r="D288" s="256" t="e">
        <f>#N/A</f>
        <v>#N/A</v>
      </c>
      <c r="E288" s="256" t="e">
        <f>#N/A</f>
        <v>#N/A</v>
      </c>
      <c r="F288" s="256" t="e">
        <f>#N/A</f>
        <v>#N/A</v>
      </c>
      <c r="G288" s="196"/>
      <c r="H288" s="336"/>
      <c r="I288" s="152"/>
    </row>
    <row r="289" spans="1:9">
      <c r="A289" s="254"/>
      <c r="B289" s="257" t="s">
        <v>427</v>
      </c>
      <c r="C289" s="196"/>
      <c r="D289" s="256">
        <f>D13/C13-1</f>
        <v>9.0712082435820074E-2</v>
      </c>
      <c r="E289" s="256">
        <f>E13/D13-1</f>
        <v>8.1971172121630964E-2</v>
      </c>
      <c r="F289" s="256">
        <f>F13/E13-1</f>
        <v>8.1032646456814295E-2</v>
      </c>
      <c r="G289" s="196"/>
      <c r="H289" s="336"/>
      <c r="I289" s="152"/>
    </row>
    <row r="290" spans="1:9">
      <c r="A290" s="254"/>
      <c r="B290" s="257" t="s">
        <v>209</v>
      </c>
      <c r="C290" s="196"/>
      <c r="D290" s="256">
        <f>D11/C11-1</f>
        <v>3.4122170076423153E-2</v>
      </c>
      <c r="E290" s="256">
        <f>E11/D11-1</f>
        <v>3.4146766827441999E-2</v>
      </c>
      <c r="F290" s="256">
        <f>F11/E11-1</f>
        <v>3.7011518971863389E-2</v>
      </c>
      <c r="G290" s="196"/>
      <c r="H290" s="336"/>
      <c r="I290" s="152"/>
    </row>
    <row r="291" spans="1:9">
      <c r="A291" s="254"/>
      <c r="B291" s="196" t="s">
        <v>428</v>
      </c>
      <c r="C291" s="196"/>
      <c r="D291" s="256">
        <f>D14/C14-1</f>
        <v>3.8000000000000034E-2</v>
      </c>
      <c r="E291" s="256">
        <f>E14/D14-1</f>
        <v>4.4999999999999929E-2</v>
      </c>
      <c r="F291" s="256">
        <f>F14/E14-1</f>
        <v>5.500000000000016E-2</v>
      </c>
      <c r="G291" s="196"/>
      <c r="H291" s="336"/>
      <c r="I291" s="152"/>
    </row>
    <row r="292" spans="1:9">
      <c r="A292" s="254"/>
      <c r="B292" s="217" t="s">
        <v>429</v>
      </c>
      <c r="C292" s="258">
        <f>C40/C4</f>
        <v>2.9343528118718491E-2</v>
      </c>
      <c r="D292" s="258">
        <f>D40/D4</f>
        <v>1.5841588630601124E-2</v>
      </c>
      <c r="E292" s="258">
        <f>E40/E4</f>
        <v>1.321500305700974E-2</v>
      </c>
      <c r="F292" s="258">
        <f>F40/F4</f>
        <v>2.9864796921235438E-2</v>
      </c>
      <c r="G292" s="196"/>
      <c r="H292" s="259"/>
      <c r="I292" s="152"/>
    </row>
    <row r="293" spans="1:9" ht="63">
      <c r="A293" s="254"/>
      <c r="B293" s="217"/>
      <c r="C293" s="217"/>
      <c r="D293" s="260"/>
      <c r="E293" s="260"/>
      <c r="F293" s="260"/>
      <c r="G293" s="196"/>
      <c r="H293" s="261" t="s">
        <v>430</v>
      </c>
      <c r="I293" s="152"/>
    </row>
    <row r="294" spans="1:9">
      <c r="A294" s="254"/>
      <c r="B294" s="196"/>
      <c r="C294" s="196"/>
      <c r="D294" s="196"/>
      <c r="E294" s="196"/>
      <c r="F294" s="196"/>
      <c r="G294" s="196"/>
      <c r="H294" s="262"/>
      <c r="I294" s="152"/>
    </row>
  </sheetData>
  <mergeCells count="6">
    <mergeCell ref="H286:H291"/>
    <mergeCell ref="A1:G1"/>
    <mergeCell ref="A72:G73"/>
    <mergeCell ref="A122:G123"/>
    <mergeCell ref="H198:H199"/>
    <mergeCell ref="H204:H207"/>
  </mergeCells>
  <phoneticPr fontId="0" type="noConversion"/>
  <conditionalFormatting sqref="C191:G192 H200 D245:F245 C226:G226 C255:F255 G196:G200 C252:F252 C197:F200 C204:G210 C214:G216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C223:G223">
    <cfRule type="cellIs" dxfId="5" priority="11" operator="greaterThan">
      <formula>0.25</formula>
    </cfRule>
    <cfRule type="cellIs" dxfId="4" priority="12" operator="lessThan">
      <formula>0.25</formula>
    </cfRule>
  </conditionalFormatting>
  <conditionalFormatting sqref="C259:F259">
    <cfRule type="cellIs" dxfId="3" priority="10" operator="greaterThan">
      <formula>0</formula>
    </cfRule>
  </conditionalFormatting>
  <conditionalFormatting sqref="C279:F280 C276:F277">
    <cfRule type="cellIs" dxfId="2" priority="9" operator="lessThan">
      <formula>0</formula>
    </cfRule>
  </conditionalFormatting>
  <conditionalFormatting sqref="C243:G244">
    <cfRule type="cellIs" dxfId="1" priority="1" operator="lessThan">
      <formula>0</formula>
    </cfRule>
    <cfRule type="cellIs" dxfId="0" priority="2" operator="greaterThan">
      <formula>0</formula>
    </cfRule>
  </conditionalFormatting>
  <conditionalFormatting sqref="C270:G271">
    <cfRule type="dataBar" priority="8">
      <dataBar>
        <cfvo type="min" val="0"/>
        <cfvo type="max" val="0"/>
        <color rgb="FFFFB628"/>
      </dataBar>
    </cfRule>
  </conditionalFormatting>
  <conditionalFormatting sqref="D292:F293 C292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36:F236">
    <cfRule type="colorScale" priority="5">
      <colorScale>
        <cfvo type="min" val="0"/>
        <cfvo type="max" val="0"/>
        <color rgb="FFFFEF9C"/>
        <color rgb="FFFF7128"/>
      </colorScale>
    </cfRule>
    <cfRule type="colorScale" priority="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292:F292">
    <cfRule type="colorScale" priority="4">
      <colorScale>
        <cfvo type="min" val="0"/>
        <cfvo type="max" val="0"/>
        <color rgb="FF63BE7B"/>
        <color rgb="FFFFEF9C"/>
      </colorScale>
    </cfRule>
  </conditionalFormatting>
  <conditionalFormatting sqref="D286:F291">
    <cfRule type="dataBar" priority="3">
      <dataBar>
        <cfvo type="min" val="0"/>
        <cfvo type="max" val="0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workbookViewId="0">
      <pane xSplit="3" ySplit="2" topLeftCell="D55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5"/>
  <cols>
    <col min="1" max="1" width="6" customWidth="1"/>
    <col min="2" max="2" width="39.42578125" customWidth="1"/>
    <col min="4" max="4" width="10.42578125" customWidth="1"/>
    <col min="5" max="5" width="10.28515625" customWidth="1"/>
    <col min="6" max="6" width="16.140625" customWidth="1"/>
    <col min="7" max="7" width="11" customWidth="1"/>
    <col min="8" max="9" width="10.85546875" customWidth="1"/>
    <col min="10" max="11" width="10.42578125" customWidth="1"/>
  </cols>
  <sheetData>
    <row r="1" spans="1:11" s="54" customFormat="1" ht="49.5" customHeight="1" thickBot="1">
      <c r="D1" s="67" t="s">
        <v>142</v>
      </c>
      <c r="E1" s="67" t="s">
        <v>152</v>
      </c>
      <c r="F1" s="67" t="s">
        <v>153</v>
      </c>
      <c r="G1" s="67" t="s">
        <v>147</v>
      </c>
      <c r="H1" s="67" t="s">
        <v>148</v>
      </c>
      <c r="I1" s="67" t="s">
        <v>149</v>
      </c>
      <c r="J1" s="67" t="s">
        <v>150</v>
      </c>
      <c r="K1" s="67" t="s">
        <v>151</v>
      </c>
    </row>
    <row r="2" spans="1:11" ht="15.75" thickBot="1">
      <c r="A2" s="1" t="s">
        <v>34</v>
      </c>
      <c r="B2" s="2" t="s">
        <v>35</v>
      </c>
      <c r="C2" s="3" t="s">
        <v>36</v>
      </c>
      <c r="D2" s="26">
        <v>390804.63049000001</v>
      </c>
      <c r="E2" s="26">
        <v>427395.99913000001</v>
      </c>
      <c r="F2" s="26">
        <v>547271.76001905091</v>
      </c>
      <c r="G2" s="26">
        <v>466234.73279855994</v>
      </c>
      <c r="H2" s="26">
        <v>465272.59175792662</v>
      </c>
      <c r="I2" s="26">
        <v>515880.55097001744</v>
      </c>
      <c r="J2" s="26">
        <v>514816.26234154933</v>
      </c>
      <c r="K2" s="26">
        <v>545212.51286033448</v>
      </c>
    </row>
    <row r="3" spans="1:11">
      <c r="A3" s="4" t="s">
        <v>15</v>
      </c>
      <c r="B3" s="5" t="s">
        <v>37</v>
      </c>
      <c r="C3" s="6" t="s">
        <v>36</v>
      </c>
      <c r="D3" s="27">
        <v>3938.0501599999998</v>
      </c>
      <c r="E3" s="27">
        <v>5184.8203300000005</v>
      </c>
      <c r="F3" s="27">
        <v>3648.71</v>
      </c>
      <c r="G3" s="58">
        <v>3885.8761500000001</v>
      </c>
      <c r="H3" s="58">
        <v>3860.33518</v>
      </c>
      <c r="I3" s="58">
        <v>4099.5993382500001</v>
      </c>
      <c r="J3" s="58">
        <v>4072.6536148999999</v>
      </c>
      <c r="K3" s="58">
        <v>4296.6495637194994</v>
      </c>
    </row>
    <row r="4" spans="1:11">
      <c r="A4" s="4" t="s">
        <v>16</v>
      </c>
      <c r="B4" s="5" t="s">
        <v>38</v>
      </c>
      <c r="C4" s="6" t="s">
        <v>36</v>
      </c>
      <c r="D4" s="28">
        <v>0</v>
      </c>
      <c r="E4" s="49">
        <v>0</v>
      </c>
      <c r="F4" s="28">
        <v>0</v>
      </c>
      <c r="G4" s="58"/>
      <c r="H4" s="58"/>
      <c r="I4" s="58"/>
      <c r="J4" s="58"/>
      <c r="K4" s="58"/>
    </row>
    <row r="5" spans="1:11" ht="22.5">
      <c r="A5" s="4" t="s">
        <v>19</v>
      </c>
      <c r="B5" s="7" t="s">
        <v>39</v>
      </c>
      <c r="C5" s="8" t="s">
        <v>36</v>
      </c>
      <c r="D5" s="29">
        <v>330.47184000000004</v>
      </c>
      <c r="E5" s="29">
        <v>550.64852999999994</v>
      </c>
      <c r="F5" s="42">
        <v>12156</v>
      </c>
      <c r="G5" s="59"/>
      <c r="H5" s="59"/>
      <c r="I5" s="59"/>
      <c r="J5" s="59"/>
      <c r="K5" s="59"/>
    </row>
    <row r="6" spans="1:11" ht="22.5">
      <c r="A6" s="4" t="s">
        <v>24</v>
      </c>
      <c r="B6" s="7" t="s">
        <v>40</v>
      </c>
      <c r="C6" s="8" t="s">
        <v>36</v>
      </c>
      <c r="D6" s="29">
        <v>0</v>
      </c>
      <c r="E6" s="29">
        <v>0</v>
      </c>
      <c r="F6" s="42">
        <v>117481.56</v>
      </c>
      <c r="G6" s="59">
        <v>0</v>
      </c>
      <c r="H6" s="59"/>
      <c r="I6" s="59">
        <v>0</v>
      </c>
      <c r="J6" s="59"/>
      <c r="K6" s="59"/>
    </row>
    <row r="7" spans="1:11" ht="22.5">
      <c r="A7" s="4" t="s">
        <v>32</v>
      </c>
      <c r="B7" s="7" t="s">
        <v>41</v>
      </c>
      <c r="C7" s="8" t="s">
        <v>36</v>
      </c>
      <c r="D7" s="29">
        <v>0</v>
      </c>
      <c r="E7" s="29">
        <v>0</v>
      </c>
      <c r="F7" s="29">
        <v>117481.56</v>
      </c>
      <c r="G7" s="59">
        <v>0</v>
      </c>
      <c r="H7" s="59"/>
      <c r="I7" s="59">
        <v>0</v>
      </c>
      <c r="J7" s="59"/>
      <c r="K7" s="59"/>
    </row>
    <row r="8" spans="1:11">
      <c r="A8" s="4" t="s">
        <v>33</v>
      </c>
      <c r="B8" s="7" t="s">
        <v>42</v>
      </c>
      <c r="C8" s="8" t="s">
        <v>36</v>
      </c>
      <c r="D8" s="29">
        <v>0</v>
      </c>
      <c r="E8" s="29">
        <v>0</v>
      </c>
      <c r="F8" s="29">
        <v>0</v>
      </c>
      <c r="G8" s="59"/>
      <c r="H8" s="59"/>
      <c r="I8" s="59"/>
      <c r="J8" s="59"/>
      <c r="K8" s="59"/>
    </row>
    <row r="9" spans="1:11">
      <c r="A9" s="4" t="s">
        <v>43</v>
      </c>
      <c r="B9" s="7" t="s">
        <v>44</v>
      </c>
      <c r="C9" s="8" t="s">
        <v>36</v>
      </c>
      <c r="D9" s="29">
        <v>0</v>
      </c>
      <c r="E9" s="29">
        <v>0</v>
      </c>
      <c r="F9" s="29">
        <v>0</v>
      </c>
      <c r="G9" s="59"/>
      <c r="H9" s="59"/>
      <c r="I9" s="59"/>
      <c r="J9" s="59"/>
      <c r="K9" s="59"/>
    </row>
    <row r="10" spans="1:11">
      <c r="A10" s="4" t="s">
        <v>45</v>
      </c>
      <c r="B10" s="7" t="s">
        <v>46</v>
      </c>
      <c r="C10" s="8" t="s">
        <v>36</v>
      </c>
      <c r="D10" s="29">
        <v>0</v>
      </c>
      <c r="E10" s="29">
        <v>0</v>
      </c>
      <c r="F10" s="29">
        <v>0</v>
      </c>
      <c r="G10" s="59"/>
      <c r="H10" s="59"/>
      <c r="I10" s="59"/>
      <c r="J10" s="59"/>
      <c r="K10" s="59"/>
    </row>
    <row r="11" spans="1:11" ht="22.5">
      <c r="A11" s="4" t="s">
        <v>47</v>
      </c>
      <c r="B11" s="7" t="s">
        <v>48</v>
      </c>
      <c r="C11" s="8" t="s">
        <v>36</v>
      </c>
      <c r="D11" s="29">
        <v>1465.0346999999999</v>
      </c>
      <c r="E11" s="29">
        <v>825.70802000000003</v>
      </c>
      <c r="F11" s="29">
        <v>0</v>
      </c>
      <c r="G11" s="59"/>
      <c r="H11" s="59"/>
      <c r="I11" s="59"/>
      <c r="J11" s="59"/>
      <c r="K11" s="59"/>
    </row>
    <row r="12" spans="1:11" ht="22.5">
      <c r="A12" s="4" t="s">
        <v>49</v>
      </c>
      <c r="B12" s="7" t="s">
        <v>50</v>
      </c>
      <c r="C12" s="8" t="s">
        <v>36</v>
      </c>
      <c r="D12" s="29">
        <v>0</v>
      </c>
      <c r="E12" s="29">
        <v>0</v>
      </c>
      <c r="F12" s="29">
        <v>0</v>
      </c>
      <c r="G12" s="59"/>
      <c r="H12" s="59"/>
      <c r="I12" s="59"/>
      <c r="J12" s="59"/>
      <c r="K12" s="59"/>
    </row>
    <row r="13" spans="1:11" ht="45">
      <c r="A13" s="39" t="s">
        <v>51</v>
      </c>
      <c r="B13" s="40" t="s">
        <v>52</v>
      </c>
      <c r="C13" s="41" t="s">
        <v>36</v>
      </c>
      <c r="D13" s="42">
        <v>2409</v>
      </c>
      <c r="E13" s="42">
        <v>4407</v>
      </c>
      <c r="F13" s="42">
        <v>0</v>
      </c>
      <c r="G13" s="59"/>
      <c r="H13" s="59"/>
      <c r="I13" s="59"/>
      <c r="J13" s="59"/>
      <c r="K13" s="59"/>
    </row>
    <row r="14" spans="1:11" ht="22.5">
      <c r="A14" s="9" t="s">
        <v>53</v>
      </c>
      <c r="B14" s="7" t="s">
        <v>54</v>
      </c>
      <c r="C14" s="8" t="s">
        <v>36</v>
      </c>
      <c r="D14" s="29">
        <v>2409</v>
      </c>
      <c r="E14" s="29">
        <v>4407</v>
      </c>
      <c r="F14" s="29">
        <v>0</v>
      </c>
      <c r="G14" s="59"/>
      <c r="H14" s="59"/>
      <c r="I14" s="59"/>
      <c r="J14" s="59"/>
      <c r="K14" s="59"/>
    </row>
    <row r="15" spans="1:11">
      <c r="A15" s="4" t="s">
        <v>55</v>
      </c>
      <c r="B15" s="7" t="s">
        <v>56</v>
      </c>
      <c r="C15" s="8" t="s">
        <v>36</v>
      </c>
      <c r="D15" s="29">
        <v>608.13585</v>
      </c>
      <c r="E15" s="29">
        <v>606.01379999999995</v>
      </c>
      <c r="F15" s="29">
        <v>581.73</v>
      </c>
      <c r="G15" s="59">
        <v>569.6</v>
      </c>
      <c r="H15" s="58">
        <v>615.47034000000008</v>
      </c>
      <c r="I15" s="59">
        <v>569.6</v>
      </c>
      <c r="J15" s="58">
        <v>649.32120870000006</v>
      </c>
      <c r="K15" s="58">
        <v>685.03387517850001</v>
      </c>
    </row>
    <row r="16" spans="1:11">
      <c r="A16" s="4" t="s">
        <v>57</v>
      </c>
      <c r="B16" s="5" t="s">
        <v>58</v>
      </c>
      <c r="C16" s="6" t="s">
        <v>36</v>
      </c>
      <c r="D16" s="28">
        <v>11.017569999999999</v>
      </c>
      <c r="E16" s="28">
        <v>15.316139999999999</v>
      </c>
      <c r="F16" s="28">
        <v>0</v>
      </c>
      <c r="G16" s="58"/>
      <c r="H16" s="58"/>
      <c r="I16" s="58"/>
      <c r="J16" s="58"/>
      <c r="K16" s="58"/>
    </row>
    <row r="17" spans="1:11">
      <c r="A17" s="4" t="s">
        <v>59</v>
      </c>
      <c r="B17" s="5" t="s">
        <v>60</v>
      </c>
      <c r="C17" s="6" t="s">
        <v>36</v>
      </c>
      <c r="D17" s="28">
        <v>29879.892759999999</v>
      </c>
      <c r="E17" s="28">
        <v>29427.63435</v>
      </c>
      <c r="F17" s="28">
        <v>10800</v>
      </c>
      <c r="G17" s="58">
        <v>11502</v>
      </c>
      <c r="H17" s="58">
        <v>11426.400000000001</v>
      </c>
      <c r="I17" s="58">
        <v>12134.609999999999</v>
      </c>
      <c r="J17" s="58">
        <v>12054.852000000001</v>
      </c>
      <c r="K17" s="58">
        <v>12717.86886</v>
      </c>
    </row>
    <row r="18" spans="1:11">
      <c r="A18" s="35" t="s">
        <v>61</v>
      </c>
      <c r="B18" s="36" t="s">
        <v>62</v>
      </c>
      <c r="C18" s="37" t="s">
        <v>36</v>
      </c>
      <c r="D18" s="38">
        <v>281338.75399999996</v>
      </c>
      <c r="E18" s="38">
        <v>284594.78214999998</v>
      </c>
      <c r="F18" s="38">
        <v>295224.75850000011</v>
      </c>
      <c r="G18" s="63">
        <v>335918.62003077089</v>
      </c>
      <c r="H18" s="63">
        <v>335918.62003077089</v>
      </c>
      <c r="I18" s="63">
        <v>378428.38</v>
      </c>
      <c r="J18" s="63">
        <v>378428.38</v>
      </c>
      <c r="K18" s="58">
        <v>401323.29699</v>
      </c>
    </row>
    <row r="19" spans="1:11">
      <c r="A19" s="35" t="s">
        <v>63</v>
      </c>
      <c r="B19" s="36" t="s">
        <v>64</v>
      </c>
      <c r="C19" s="37" t="s">
        <v>36</v>
      </c>
      <c r="D19" s="38">
        <v>62543.19872</v>
      </c>
      <c r="E19" s="38">
        <v>98287.911109999986</v>
      </c>
      <c r="F19" s="38">
        <v>99618.131519050774</v>
      </c>
      <c r="G19" s="63">
        <v>106093.31006778908</v>
      </c>
      <c r="H19" s="63">
        <v>105395.98314715573</v>
      </c>
      <c r="I19" s="63">
        <v>111928.44212151747</v>
      </c>
      <c r="J19" s="63">
        <v>111192.76222024928</v>
      </c>
      <c r="K19" s="58">
        <v>117308.36414236299</v>
      </c>
    </row>
    <row r="20" spans="1:11">
      <c r="A20" s="4" t="s">
        <v>65</v>
      </c>
      <c r="B20" s="5" t="s">
        <v>66</v>
      </c>
      <c r="C20" s="6" t="s">
        <v>36</v>
      </c>
      <c r="D20" s="28">
        <v>0</v>
      </c>
      <c r="E20" s="28">
        <v>0</v>
      </c>
      <c r="F20" s="28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15.75" thickBot="1">
      <c r="A21" s="4" t="s">
        <v>67</v>
      </c>
      <c r="B21" s="5" t="s">
        <v>68</v>
      </c>
      <c r="C21" s="6" t="s">
        <v>36</v>
      </c>
      <c r="D21" s="30">
        <v>8281.0748899999999</v>
      </c>
      <c r="E21" s="30">
        <v>3496.1647000000003</v>
      </c>
      <c r="F21" s="30">
        <v>7760.87</v>
      </c>
      <c r="G21" s="60">
        <v>8265.3265499999998</v>
      </c>
      <c r="H21" s="60">
        <v>8055.7830599999998</v>
      </c>
      <c r="I21" s="60">
        <v>8719.9195102499998</v>
      </c>
      <c r="J21" s="60">
        <v>8418.2932977</v>
      </c>
      <c r="K21" s="60">
        <v>8881.2994290734987</v>
      </c>
    </row>
    <row r="22" spans="1:11" ht="15.75" thickBot="1">
      <c r="A22" s="10" t="s">
        <v>69</v>
      </c>
      <c r="B22" s="11" t="s">
        <v>70</v>
      </c>
      <c r="C22" s="12" t="s">
        <v>36</v>
      </c>
      <c r="D22" s="31">
        <v>129361.59715000002</v>
      </c>
      <c r="E22" s="31">
        <v>154307.46044</v>
      </c>
      <c r="F22" s="31">
        <v>293793.22389695089</v>
      </c>
      <c r="G22" s="31">
        <v>167665.74582555276</v>
      </c>
      <c r="H22" s="31">
        <v>166578.19102897611</v>
      </c>
      <c r="I22" s="31">
        <v>175603.99244595805</v>
      </c>
      <c r="J22" s="31">
        <v>171423.18439833156</v>
      </c>
      <c r="K22" s="31">
        <v>172860.92204023979</v>
      </c>
    </row>
    <row r="23" spans="1:11">
      <c r="A23" s="13" t="s">
        <v>21</v>
      </c>
      <c r="B23" s="14" t="s">
        <v>8</v>
      </c>
      <c r="C23" s="6" t="s">
        <v>36</v>
      </c>
      <c r="D23" s="32">
        <v>9449.9999700000008</v>
      </c>
      <c r="E23" s="32">
        <v>11317.001940000002</v>
      </c>
      <c r="F23" s="32">
        <v>31952.114379999999</v>
      </c>
      <c r="G23" s="58">
        <v>24378.75</v>
      </c>
      <c r="H23" s="58">
        <v>24378.75</v>
      </c>
      <c r="I23" s="58">
        <v>24378.75</v>
      </c>
      <c r="J23" s="58">
        <v>21532.5</v>
      </c>
      <c r="K23" s="58">
        <v>14726.25</v>
      </c>
    </row>
    <row r="24" spans="1:11">
      <c r="A24" s="13" t="s">
        <v>22</v>
      </c>
      <c r="B24" s="14" t="s">
        <v>38</v>
      </c>
      <c r="C24" s="6" t="s">
        <v>36</v>
      </c>
      <c r="D24" s="28">
        <v>0</v>
      </c>
      <c r="E24" s="49">
        <v>0</v>
      </c>
      <c r="F24" s="28">
        <v>0</v>
      </c>
      <c r="G24" s="58"/>
      <c r="H24" s="58"/>
      <c r="I24" s="58"/>
      <c r="J24" s="58"/>
      <c r="K24" s="58"/>
    </row>
    <row r="25" spans="1:11" ht="22.5">
      <c r="A25" s="13" t="s">
        <v>23</v>
      </c>
      <c r="B25" s="15" t="s">
        <v>71</v>
      </c>
      <c r="C25" s="8" t="s">
        <v>36</v>
      </c>
      <c r="D25" s="29">
        <v>345.75536</v>
      </c>
      <c r="E25" s="29">
        <v>231.20609999999999</v>
      </c>
      <c r="F25" s="42">
        <v>12156</v>
      </c>
      <c r="G25" s="59"/>
      <c r="H25" s="59"/>
      <c r="I25" s="59"/>
      <c r="J25" s="59"/>
      <c r="K25" s="59"/>
    </row>
    <row r="26" spans="1:11" ht="22.5">
      <c r="A26" s="13" t="s">
        <v>25</v>
      </c>
      <c r="B26" s="15" t="s">
        <v>40</v>
      </c>
      <c r="C26" s="8" t="s">
        <v>36</v>
      </c>
      <c r="D26" s="29">
        <v>0</v>
      </c>
      <c r="E26" s="29">
        <v>0</v>
      </c>
      <c r="F26" s="42">
        <v>115178</v>
      </c>
      <c r="G26" s="59">
        <v>0</v>
      </c>
      <c r="H26" s="59"/>
      <c r="I26" s="59">
        <v>0</v>
      </c>
      <c r="J26" s="59"/>
      <c r="K26" s="59"/>
    </row>
    <row r="27" spans="1:11" ht="22.5">
      <c r="A27" s="13" t="s">
        <v>72</v>
      </c>
      <c r="B27" s="7" t="s">
        <v>41</v>
      </c>
      <c r="C27" s="8" t="s">
        <v>36</v>
      </c>
      <c r="D27" s="29">
        <v>0</v>
      </c>
      <c r="E27" s="29">
        <v>0</v>
      </c>
      <c r="F27" s="29">
        <v>115178</v>
      </c>
      <c r="G27" s="59">
        <v>0</v>
      </c>
      <c r="H27" s="59"/>
      <c r="I27" s="59">
        <v>0</v>
      </c>
      <c r="J27" s="59"/>
      <c r="K27" s="59"/>
    </row>
    <row r="28" spans="1:11" ht="22.5">
      <c r="A28" s="13" t="s">
        <v>26</v>
      </c>
      <c r="B28" s="7" t="s">
        <v>73</v>
      </c>
      <c r="C28" s="8" t="s">
        <v>36</v>
      </c>
      <c r="D28" s="29">
        <v>0</v>
      </c>
      <c r="E28" s="29">
        <v>0</v>
      </c>
      <c r="F28" s="29">
        <v>0</v>
      </c>
      <c r="G28" s="59"/>
      <c r="H28" s="59"/>
      <c r="I28" s="59"/>
      <c r="J28" s="59"/>
      <c r="K28" s="59"/>
    </row>
    <row r="29" spans="1:11" ht="22.5">
      <c r="A29" s="13" t="s">
        <v>74</v>
      </c>
      <c r="B29" s="7" t="s">
        <v>54</v>
      </c>
      <c r="C29" s="8" t="s">
        <v>36</v>
      </c>
      <c r="D29" s="29">
        <v>0</v>
      </c>
      <c r="E29" s="29">
        <v>0</v>
      </c>
      <c r="F29" s="29">
        <v>0</v>
      </c>
      <c r="G29" s="59"/>
      <c r="H29" s="59"/>
      <c r="I29" s="59"/>
      <c r="J29" s="59"/>
      <c r="K29" s="59"/>
    </row>
    <row r="30" spans="1:11">
      <c r="A30" s="13" t="s">
        <v>27</v>
      </c>
      <c r="B30" s="15" t="s">
        <v>42</v>
      </c>
      <c r="C30" s="8" t="s">
        <v>36</v>
      </c>
      <c r="D30" s="29">
        <v>0</v>
      </c>
      <c r="E30" s="29">
        <v>0</v>
      </c>
      <c r="F30" s="29">
        <v>0</v>
      </c>
      <c r="G30" s="59"/>
      <c r="H30" s="59"/>
      <c r="I30" s="59"/>
      <c r="J30" s="59"/>
      <c r="K30" s="59"/>
    </row>
    <row r="31" spans="1:11">
      <c r="A31" s="13" t="s">
        <v>28</v>
      </c>
      <c r="B31" s="15" t="s">
        <v>75</v>
      </c>
      <c r="C31" s="8" t="s">
        <v>36</v>
      </c>
      <c r="D31" s="29">
        <v>36.064</v>
      </c>
      <c r="E31" s="29">
        <v>88.131</v>
      </c>
      <c r="F31" s="29">
        <v>88.212000000000003</v>
      </c>
      <c r="G31" s="60">
        <v>130.87</v>
      </c>
      <c r="H31" s="60">
        <v>93.328296000000009</v>
      </c>
      <c r="I31" s="60">
        <v>195.53</v>
      </c>
      <c r="J31" s="60">
        <v>98.46135228</v>
      </c>
      <c r="K31" s="60">
        <v>103.87672665539999</v>
      </c>
    </row>
    <row r="32" spans="1:11">
      <c r="A32" s="13" t="s">
        <v>29</v>
      </c>
      <c r="B32" s="15" t="s">
        <v>76</v>
      </c>
      <c r="C32" s="8" t="s">
        <v>36</v>
      </c>
      <c r="D32" s="29">
        <v>483.54414000000003</v>
      </c>
      <c r="E32" s="29">
        <v>338.79532999999998</v>
      </c>
      <c r="F32" s="55">
        <v>516.23900000000003</v>
      </c>
      <c r="G32" s="59">
        <v>549.794535</v>
      </c>
      <c r="H32" s="58">
        <v>546.18086200000005</v>
      </c>
      <c r="I32" s="59">
        <v>580.03323442499993</v>
      </c>
      <c r="J32" s="58">
        <v>576.22080941000002</v>
      </c>
      <c r="K32" s="58">
        <v>607.91295392755001</v>
      </c>
    </row>
    <row r="33" spans="1:11">
      <c r="A33" s="43" t="s">
        <v>30</v>
      </c>
      <c r="B33" s="44" t="s">
        <v>77</v>
      </c>
      <c r="C33" s="45" t="s">
        <v>36</v>
      </c>
      <c r="D33" s="46">
        <v>89468.491589999991</v>
      </c>
      <c r="E33" s="46">
        <v>110312.60970999999</v>
      </c>
      <c r="F33" s="46">
        <v>110618.13151905069</v>
      </c>
      <c r="G33" s="64">
        <v>117808.31006778897</v>
      </c>
      <c r="H33" s="63">
        <v>117033.98314715564</v>
      </c>
      <c r="I33" s="64">
        <v>124287.76712151736</v>
      </c>
      <c r="J33" s="63">
        <v>123470.85222024919</v>
      </c>
      <c r="K33" s="58">
        <v>130261.74909236288</v>
      </c>
    </row>
    <row r="34" spans="1:11">
      <c r="A34" s="13" t="s">
        <v>78</v>
      </c>
      <c r="B34" s="15" t="s">
        <v>79</v>
      </c>
      <c r="C34" s="8" t="s">
        <v>36</v>
      </c>
      <c r="D34" s="29">
        <v>0</v>
      </c>
      <c r="E34" s="29">
        <v>0</v>
      </c>
      <c r="F34" s="29">
        <v>0</v>
      </c>
      <c r="G34" s="59">
        <v>0</v>
      </c>
      <c r="H34" s="59"/>
      <c r="I34" s="59">
        <v>0</v>
      </c>
      <c r="J34" s="59"/>
      <c r="K34" s="59"/>
    </row>
    <row r="35" spans="1:11" ht="22.5">
      <c r="A35" s="13" t="s">
        <v>80</v>
      </c>
      <c r="B35" s="15" t="s">
        <v>81</v>
      </c>
      <c r="C35" s="8" t="s">
        <v>36</v>
      </c>
      <c r="D35" s="29">
        <v>3.8247</v>
      </c>
      <c r="E35" s="29">
        <v>795.41522999999995</v>
      </c>
      <c r="F35" s="56">
        <v>0</v>
      </c>
      <c r="G35" s="59">
        <v>0</v>
      </c>
      <c r="H35" s="59"/>
      <c r="I35" s="59">
        <v>0</v>
      </c>
      <c r="J35" s="59"/>
      <c r="K35" s="59"/>
    </row>
    <row r="36" spans="1:11" ht="22.5">
      <c r="A36" s="13" t="s">
        <v>82</v>
      </c>
      <c r="B36" s="16" t="s">
        <v>48</v>
      </c>
      <c r="C36" s="8" t="s">
        <v>36</v>
      </c>
      <c r="D36" s="29">
        <v>483.41481999999996</v>
      </c>
      <c r="E36" s="29">
        <v>1615.1221399999999</v>
      </c>
      <c r="F36" s="55">
        <v>120</v>
      </c>
      <c r="G36" s="59">
        <v>127.8</v>
      </c>
      <c r="H36" s="58">
        <v>126.96000000000001</v>
      </c>
      <c r="I36" s="59">
        <v>134.82899999999998</v>
      </c>
      <c r="J36" s="58">
        <v>133.94280000000001</v>
      </c>
      <c r="K36" s="58">
        <v>141.30965399999999</v>
      </c>
    </row>
    <row r="37" spans="1:11" ht="22.5">
      <c r="A37" s="13" t="s">
        <v>83</v>
      </c>
      <c r="B37" s="15" t="s">
        <v>84</v>
      </c>
      <c r="C37" s="8" t="s">
        <v>36</v>
      </c>
      <c r="D37" s="29">
        <v>12.321870000000001</v>
      </c>
      <c r="E37" s="29">
        <v>52.156999999999996</v>
      </c>
      <c r="F37" s="29">
        <v>0</v>
      </c>
      <c r="G37" s="59">
        <v>0</v>
      </c>
      <c r="H37" s="59"/>
      <c r="I37" s="59">
        <v>0</v>
      </c>
      <c r="J37" s="59"/>
      <c r="K37" s="59"/>
    </row>
    <row r="38" spans="1:11">
      <c r="A38" s="13" t="s">
        <v>85</v>
      </c>
      <c r="B38" s="17" t="s">
        <v>60</v>
      </c>
      <c r="C38" s="8" t="s">
        <v>36</v>
      </c>
      <c r="D38" s="29">
        <v>16237.609890000002</v>
      </c>
      <c r="E38" s="29">
        <v>15938.939870000002</v>
      </c>
      <c r="F38" s="29">
        <v>10666.849999999999</v>
      </c>
      <c r="G38" s="59">
        <v>11360.195249999997</v>
      </c>
      <c r="H38" s="58">
        <v>11426.400000000001</v>
      </c>
      <c r="I38" s="59">
        <v>11985.005988749996</v>
      </c>
      <c r="J38" s="58">
        <v>12054.852000000001</v>
      </c>
      <c r="K38" s="58">
        <v>12717.86886</v>
      </c>
    </row>
    <row r="39" spans="1:11">
      <c r="A39" s="43" t="s">
        <v>86</v>
      </c>
      <c r="B39" s="47" t="s">
        <v>87</v>
      </c>
      <c r="C39" s="48" t="s">
        <v>36</v>
      </c>
      <c r="D39" s="38">
        <v>2018.1547700000001</v>
      </c>
      <c r="E39" s="38">
        <v>2410.46821</v>
      </c>
      <c r="F39" s="38">
        <v>3814.0000000000005</v>
      </c>
      <c r="G39" s="65">
        <v>4061.91</v>
      </c>
      <c r="H39" s="65">
        <v>3958.9320000000007</v>
      </c>
      <c r="I39" s="65">
        <v>4285.3150499999992</v>
      </c>
      <c r="J39" s="65">
        <v>4137.0839399999995</v>
      </c>
      <c r="K39" s="61">
        <v>4364.6235566999994</v>
      </c>
    </row>
    <row r="40" spans="1:11" ht="22.5">
      <c r="A40" s="13" t="s">
        <v>88</v>
      </c>
      <c r="B40" s="18" t="s">
        <v>89</v>
      </c>
      <c r="C40" s="19" t="s">
        <v>36</v>
      </c>
      <c r="D40" s="28">
        <v>0</v>
      </c>
      <c r="E40" s="28">
        <v>0</v>
      </c>
      <c r="F40" s="28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1:11">
      <c r="A41" s="13" t="s">
        <v>90</v>
      </c>
      <c r="B41" s="18" t="s">
        <v>91</v>
      </c>
      <c r="C41" s="19" t="s">
        <v>36</v>
      </c>
      <c r="D41" s="28">
        <v>0</v>
      </c>
      <c r="E41" s="28">
        <v>0</v>
      </c>
      <c r="F41" s="28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</row>
    <row r="42" spans="1:11">
      <c r="A42" s="50" t="s">
        <v>92</v>
      </c>
      <c r="B42" s="51" t="s">
        <v>93</v>
      </c>
      <c r="C42" s="52" t="s">
        <v>36</v>
      </c>
      <c r="D42" s="53">
        <v>3419.7135800000106</v>
      </c>
      <c r="E42" s="49">
        <v>2611.1251950000151</v>
      </c>
      <c r="F42" s="53">
        <v>3865.067022900228</v>
      </c>
      <c r="G42" s="66">
        <v>4116.2963793887757</v>
      </c>
      <c r="H42" s="66">
        <v>4011.9395697704749</v>
      </c>
      <c r="I42" s="66">
        <v>4342.6926802551025</v>
      </c>
      <c r="J42" s="66">
        <v>4192.4768504101085</v>
      </c>
      <c r="K42" s="61">
        <v>4423.0630771826836</v>
      </c>
    </row>
    <row r="43" spans="1:11">
      <c r="A43" s="13" t="s">
        <v>94</v>
      </c>
      <c r="B43" s="18" t="s">
        <v>95</v>
      </c>
      <c r="C43" s="19" t="s">
        <v>36</v>
      </c>
      <c r="D43" s="28">
        <v>0</v>
      </c>
      <c r="E43" s="28">
        <v>0</v>
      </c>
      <c r="F43" s="28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</row>
    <row r="44" spans="1:11" ht="22.5">
      <c r="A44" s="13" t="s">
        <v>96</v>
      </c>
      <c r="B44" s="18" t="s">
        <v>97</v>
      </c>
      <c r="C44" s="8" t="s">
        <v>36</v>
      </c>
      <c r="D44" s="29">
        <v>915.06000000000006</v>
      </c>
      <c r="E44" s="29">
        <v>1017.2386000000001</v>
      </c>
      <c r="F44" s="29">
        <v>1227.662</v>
      </c>
      <c r="G44" s="59">
        <v>1307.46</v>
      </c>
      <c r="H44" s="59">
        <v>1274.3131560000002</v>
      </c>
      <c r="I44" s="59">
        <v>1379.37</v>
      </c>
      <c r="J44" s="59">
        <v>1331.65724802</v>
      </c>
      <c r="K44" s="59">
        <v>1404.8983966610999</v>
      </c>
    </row>
    <row r="45" spans="1:11" ht="22.5">
      <c r="A45" s="13" t="s">
        <v>98</v>
      </c>
      <c r="B45" s="18" t="s">
        <v>99</v>
      </c>
      <c r="C45" s="6" t="s">
        <v>36</v>
      </c>
      <c r="D45" s="28">
        <v>161.35196000000002</v>
      </c>
      <c r="E45" s="28">
        <v>255.84360000000001</v>
      </c>
      <c r="F45" s="28">
        <v>303.55199999999996</v>
      </c>
      <c r="G45" s="58">
        <v>323.28287999999992</v>
      </c>
      <c r="H45" s="58">
        <v>315.08697599999999</v>
      </c>
      <c r="I45" s="58">
        <v>341.06343839999988</v>
      </c>
      <c r="J45" s="58">
        <v>329.26588991999995</v>
      </c>
      <c r="K45" s="58">
        <v>347.37551386559994</v>
      </c>
    </row>
    <row r="46" spans="1:11" ht="22.5">
      <c r="A46" s="13" t="s">
        <v>100</v>
      </c>
      <c r="B46" s="18" t="s">
        <v>101</v>
      </c>
      <c r="C46" s="6" t="s">
        <v>36</v>
      </c>
      <c r="D46" s="28">
        <v>270.86340000000001</v>
      </c>
      <c r="E46" s="28">
        <v>1108.5923</v>
      </c>
      <c r="F46" s="28">
        <v>718.626982</v>
      </c>
      <c r="G46" s="58">
        <v>765.33773582999993</v>
      </c>
      <c r="H46" s="58">
        <v>745.93480731600005</v>
      </c>
      <c r="I46" s="58">
        <v>807.4313113006499</v>
      </c>
      <c r="J46" s="58">
        <v>779.50187364522003</v>
      </c>
      <c r="K46" s="58">
        <v>822.37447669570713</v>
      </c>
    </row>
    <row r="47" spans="1:11">
      <c r="A47" s="13" t="s">
        <v>102</v>
      </c>
      <c r="B47" s="18" t="s">
        <v>103</v>
      </c>
      <c r="C47" s="19" t="s">
        <v>36</v>
      </c>
      <c r="D47" s="28">
        <v>6055.4271000000008</v>
      </c>
      <c r="E47" s="28">
        <v>6214.8142149999558</v>
      </c>
      <c r="F47" s="28">
        <v>2568.7689930000001</v>
      </c>
      <c r="G47" s="61">
        <v>2735.7389775450001</v>
      </c>
      <c r="H47" s="61">
        <v>2666.3822147339997</v>
      </c>
      <c r="I47" s="61">
        <v>2886.2046213099748</v>
      </c>
      <c r="J47" s="61">
        <v>2786.3694143970301</v>
      </c>
      <c r="K47" s="61">
        <v>2939.6197321888667</v>
      </c>
    </row>
    <row r="48" spans="1:11" ht="22.5">
      <c r="A48" s="20" t="s">
        <v>104</v>
      </c>
      <c r="B48" s="21" t="s">
        <v>105</v>
      </c>
      <c r="C48" s="6" t="s">
        <v>36</v>
      </c>
      <c r="D48" s="28">
        <v>0</v>
      </c>
      <c r="E48" s="28">
        <v>0</v>
      </c>
      <c r="F48" s="28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22.5">
      <c r="A49" s="20" t="s">
        <v>106</v>
      </c>
      <c r="B49" s="21" t="s">
        <v>107</v>
      </c>
      <c r="C49" s="6" t="s">
        <v>36</v>
      </c>
      <c r="D49" s="28">
        <v>0</v>
      </c>
      <c r="E49" s="28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ht="22.5">
      <c r="A50" s="20" t="s">
        <v>108</v>
      </c>
      <c r="B50" s="21" t="s">
        <v>109</v>
      </c>
      <c r="C50" s="6" t="s">
        <v>36</v>
      </c>
      <c r="D50" s="28">
        <v>0</v>
      </c>
      <c r="E50" s="28">
        <v>0</v>
      </c>
      <c r="F50" s="28">
        <v>0</v>
      </c>
      <c r="G50" s="58"/>
      <c r="H50" s="58"/>
      <c r="I50" s="58"/>
      <c r="J50" s="58"/>
      <c r="K50" s="58"/>
    </row>
    <row r="51" spans="1:11" ht="22.5">
      <c r="A51" s="20" t="s">
        <v>110</v>
      </c>
      <c r="B51" s="21" t="s">
        <v>111</v>
      </c>
      <c r="C51" s="6" t="s">
        <v>36</v>
      </c>
      <c r="D51" s="28">
        <v>0</v>
      </c>
      <c r="E51" s="28">
        <v>0</v>
      </c>
      <c r="F51" s="28">
        <v>0</v>
      </c>
      <c r="G51" s="58"/>
      <c r="H51" s="58"/>
      <c r="I51" s="58"/>
      <c r="J51" s="58"/>
      <c r="K51" s="58"/>
    </row>
    <row r="52" spans="1:11" ht="22.5">
      <c r="A52" s="20" t="s">
        <v>112</v>
      </c>
      <c r="B52" s="21" t="s">
        <v>113</v>
      </c>
      <c r="C52" s="6" t="s">
        <v>36</v>
      </c>
      <c r="D52" s="28">
        <v>0</v>
      </c>
      <c r="E52" s="28">
        <v>0</v>
      </c>
      <c r="F52" s="28">
        <v>0</v>
      </c>
      <c r="G52" s="58"/>
      <c r="H52" s="58"/>
      <c r="I52" s="58"/>
      <c r="J52" s="58"/>
      <c r="K52" s="58"/>
    </row>
    <row r="53" spans="1:11" ht="22.5">
      <c r="A53" s="20" t="s">
        <v>114</v>
      </c>
      <c r="B53" s="21" t="s">
        <v>115</v>
      </c>
      <c r="C53" s="6" t="s">
        <v>36</v>
      </c>
      <c r="D53" s="28">
        <v>0</v>
      </c>
      <c r="E53" s="28">
        <v>0</v>
      </c>
      <c r="F53" s="28">
        <v>0</v>
      </c>
      <c r="G53" s="58"/>
      <c r="H53" s="58"/>
      <c r="I53" s="58"/>
      <c r="J53" s="58"/>
      <c r="K53" s="58"/>
    </row>
    <row r="54" spans="1:11" ht="22.5">
      <c r="A54" s="20" t="s">
        <v>116</v>
      </c>
      <c r="B54" s="21" t="s">
        <v>117</v>
      </c>
      <c r="C54" s="6" t="s">
        <v>36</v>
      </c>
      <c r="D54" s="28">
        <v>0</v>
      </c>
      <c r="E54" s="28">
        <v>0</v>
      </c>
      <c r="F54" s="28">
        <v>0</v>
      </c>
      <c r="G54" s="58"/>
      <c r="H54" s="58"/>
      <c r="I54" s="58"/>
      <c r="J54" s="58"/>
      <c r="K54" s="58"/>
    </row>
    <row r="55" spans="1:11" ht="22.5">
      <c r="A55" s="20" t="s">
        <v>118</v>
      </c>
      <c r="B55" s="22" t="s">
        <v>119</v>
      </c>
      <c r="C55" s="8" t="s">
        <v>36</v>
      </c>
      <c r="D55" s="28">
        <v>0</v>
      </c>
      <c r="E55" s="28">
        <v>0</v>
      </c>
      <c r="F55" s="28">
        <v>0</v>
      </c>
      <c r="G55" s="58"/>
      <c r="H55" s="58"/>
      <c r="I55" s="58"/>
      <c r="J55" s="58"/>
      <c r="K55" s="58"/>
    </row>
    <row r="56" spans="1:11" ht="22.5">
      <c r="A56" s="20" t="s">
        <v>120</v>
      </c>
      <c r="B56" s="21" t="s">
        <v>121</v>
      </c>
      <c r="C56" s="6" t="s">
        <v>36</v>
      </c>
      <c r="D56" s="28">
        <v>0</v>
      </c>
      <c r="E56" s="28">
        <v>0</v>
      </c>
      <c r="F56" s="28">
        <v>0</v>
      </c>
      <c r="G56" s="58"/>
      <c r="H56" s="58"/>
      <c r="I56" s="58"/>
      <c r="J56" s="58"/>
      <c r="K56" s="58"/>
    </row>
    <row r="57" spans="1:11">
      <c r="A57" s="20" t="s">
        <v>122</v>
      </c>
      <c r="B57" s="21" t="s">
        <v>123</v>
      </c>
      <c r="C57" s="6" t="s">
        <v>36</v>
      </c>
      <c r="D57" s="28">
        <v>0</v>
      </c>
      <c r="E57" s="28">
        <v>0</v>
      </c>
      <c r="F57" s="28">
        <v>75</v>
      </c>
      <c r="G57" s="59">
        <v>79.875</v>
      </c>
      <c r="H57" s="59">
        <v>77.850000000000009</v>
      </c>
      <c r="I57" s="59">
        <v>84.268124999999998</v>
      </c>
      <c r="J57" s="59">
        <v>81.353250000000003</v>
      </c>
      <c r="K57" s="59">
        <v>85.827678750000004</v>
      </c>
    </row>
    <row r="58" spans="1:11">
      <c r="A58" s="20" t="s">
        <v>124</v>
      </c>
      <c r="B58" s="21" t="s">
        <v>125</v>
      </c>
      <c r="C58" s="6" t="s">
        <v>36</v>
      </c>
      <c r="D58" s="28">
        <v>0</v>
      </c>
      <c r="E58" s="28">
        <v>0</v>
      </c>
      <c r="F58" s="28">
        <v>0</v>
      </c>
      <c r="G58" s="59">
        <v>0</v>
      </c>
      <c r="H58" s="59"/>
      <c r="I58" s="59">
        <v>0</v>
      </c>
      <c r="J58" s="59"/>
      <c r="K58" s="59"/>
    </row>
    <row r="59" spans="1:11">
      <c r="A59" s="20" t="s">
        <v>126</v>
      </c>
      <c r="B59" s="21" t="s">
        <v>127</v>
      </c>
      <c r="C59" s="6" t="s">
        <v>36</v>
      </c>
      <c r="D59" s="28">
        <v>0</v>
      </c>
      <c r="E59" s="28">
        <v>0</v>
      </c>
      <c r="F59" s="28">
        <v>0</v>
      </c>
      <c r="G59" s="59">
        <v>0</v>
      </c>
      <c r="H59" s="59"/>
      <c r="I59" s="59">
        <v>0</v>
      </c>
      <c r="J59" s="59"/>
      <c r="K59" s="59"/>
    </row>
    <row r="60" spans="1:11">
      <c r="A60" s="20" t="s">
        <v>128</v>
      </c>
      <c r="B60" s="21" t="s">
        <v>129</v>
      </c>
      <c r="C60" s="6" t="s">
        <v>36</v>
      </c>
      <c r="D60" s="28">
        <v>463.16698999999994</v>
      </c>
      <c r="E60" s="28">
        <v>9.8783599999999989</v>
      </c>
      <c r="F60" s="28">
        <v>80</v>
      </c>
      <c r="G60" s="59">
        <v>85.199999999999989</v>
      </c>
      <c r="H60" s="59">
        <v>83.04</v>
      </c>
      <c r="I60" s="59">
        <v>89.885999999999981</v>
      </c>
      <c r="J60" s="59">
        <v>86.776799999999994</v>
      </c>
      <c r="K60" s="59">
        <v>91.549523999999991</v>
      </c>
    </row>
    <row r="61" spans="1:11">
      <c r="A61" s="20" t="s">
        <v>130</v>
      </c>
      <c r="B61" s="21" t="s">
        <v>131</v>
      </c>
      <c r="C61" s="6" t="s">
        <v>36</v>
      </c>
      <c r="D61" s="28">
        <v>295.85536999999999</v>
      </c>
      <c r="E61" s="28">
        <v>736.03590999999994</v>
      </c>
      <c r="F61" s="28">
        <v>120</v>
      </c>
      <c r="G61" s="59">
        <v>127.8</v>
      </c>
      <c r="H61" s="59">
        <v>124.56</v>
      </c>
      <c r="I61" s="59">
        <v>134.82899999999998</v>
      </c>
      <c r="J61" s="59">
        <v>130.1652</v>
      </c>
      <c r="K61" s="59">
        <v>137.324286</v>
      </c>
    </row>
    <row r="62" spans="1:11">
      <c r="A62" s="20" t="s">
        <v>132</v>
      </c>
      <c r="B62" s="21" t="s">
        <v>133</v>
      </c>
      <c r="C62" s="6" t="s">
        <v>36</v>
      </c>
      <c r="D62" s="28">
        <v>0</v>
      </c>
      <c r="E62" s="28">
        <v>0</v>
      </c>
      <c r="F62" s="28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ht="22.5">
      <c r="A63" s="20" t="s">
        <v>134</v>
      </c>
      <c r="B63" s="21" t="s">
        <v>135</v>
      </c>
      <c r="C63" s="6" t="s">
        <v>36</v>
      </c>
      <c r="D63" s="28">
        <v>0</v>
      </c>
      <c r="E63" s="28">
        <v>0</v>
      </c>
      <c r="F63" s="28">
        <v>0</v>
      </c>
      <c r="G63" s="58"/>
      <c r="H63" s="58"/>
      <c r="I63" s="58"/>
      <c r="J63" s="58"/>
      <c r="K63" s="58"/>
    </row>
    <row r="64" spans="1:11">
      <c r="A64" s="20" t="s">
        <v>136</v>
      </c>
      <c r="B64" s="21" t="s">
        <v>137</v>
      </c>
      <c r="C64" s="6" t="s">
        <v>36</v>
      </c>
      <c r="D64" s="28">
        <v>0</v>
      </c>
      <c r="E64" s="28">
        <v>0</v>
      </c>
      <c r="F64" s="28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</row>
    <row r="65" spans="1:11" ht="23.25" thickBot="1">
      <c r="A65" s="20" t="s">
        <v>138</v>
      </c>
      <c r="B65" s="23" t="s">
        <v>139</v>
      </c>
      <c r="C65" s="24" t="s">
        <v>36</v>
      </c>
      <c r="D65" s="30">
        <v>5296.4047399999999</v>
      </c>
      <c r="E65" s="30">
        <v>5468.8999449999556</v>
      </c>
      <c r="F65" s="57">
        <v>2293.7689930000001</v>
      </c>
      <c r="G65" s="62">
        <v>2442.8639775450001</v>
      </c>
      <c r="H65" s="62">
        <v>2380.9322147339999</v>
      </c>
      <c r="I65" s="62">
        <v>2577.221496309975</v>
      </c>
      <c r="J65" s="62">
        <v>2488.07416439703</v>
      </c>
      <c r="K65" s="62">
        <v>2624.9182434388667</v>
      </c>
    </row>
    <row r="66" spans="1:11" ht="15.75" thickBot="1">
      <c r="A66" s="10" t="s">
        <v>140</v>
      </c>
      <c r="B66" s="25" t="s">
        <v>141</v>
      </c>
      <c r="C66" s="12" t="s">
        <v>36</v>
      </c>
      <c r="D66" s="30">
        <v>261443.03333999997</v>
      </c>
      <c r="E66" s="30">
        <v>273088.53869000007</v>
      </c>
      <c r="F66" s="30">
        <v>253478.53612209996</v>
      </c>
      <c r="G66" s="31">
        <v>298568.98697300721</v>
      </c>
      <c r="H66" s="31">
        <v>298694.40072895051</v>
      </c>
      <c r="I66" s="31">
        <v>340276.55852405936</v>
      </c>
      <c r="J66" s="31">
        <v>343393.07794321777</v>
      </c>
      <c r="K66" s="31">
        <v>372351.59082009469</v>
      </c>
    </row>
    <row r="68" spans="1:11">
      <c r="B68" s="33" t="s">
        <v>143</v>
      </c>
      <c r="D68" s="34" t="e">
        <f>D18+D19+(D$2-D$13-D$18-D$19)*#REF!/#REF!</f>
        <v>#REF!</v>
      </c>
      <c r="E68" s="34" t="e">
        <f>E18+E19+(E$2-E$13-E$18-E$19-E$4)*#REF!/#REF!</f>
        <v>#REF!</v>
      </c>
      <c r="F68" s="34" t="e">
        <f>F18+F19+(F$2-F$13-F$18-F$19-F$4-F5-F6)*#REF!/#REF!</f>
        <v>#REF!</v>
      </c>
      <c r="G68" s="34" t="e">
        <f>G18+G19+(G$2-G$13-G$18-G$19-G$4-G5-G6)*#REF!/#REF!</f>
        <v>#REF!</v>
      </c>
      <c r="H68" s="34" t="e">
        <f>H18+H19+(H$2-H$13-H$18-H$19-H$4-H5-H6)*#REF!/#REF!</f>
        <v>#REF!</v>
      </c>
      <c r="I68" s="34" t="e">
        <f>I18+I19+(I$2-I$13-I$18-I$19-I$4-I5-I6)*#REF!/#REF!</f>
        <v>#REF!</v>
      </c>
      <c r="J68" s="34" t="e">
        <f>J18+J19+(J$2-J$13-J$18-J$19-J$4-J5-J6)*#REF!/#REF!</f>
        <v>#REF!</v>
      </c>
      <c r="K68" s="34" t="e">
        <f>K18+K19+(K$2-K$13-K$18-K$19-K$4-K5-K6)*#REF!/#REF!</f>
        <v>#REF!</v>
      </c>
    </row>
    <row r="69" spans="1:11">
      <c r="B69" s="33" t="s">
        <v>144</v>
      </c>
      <c r="D69" s="34" t="e">
        <f>D13+(D$2-D$13-D$18-D$19)*#REF!/#REF!</f>
        <v>#REF!</v>
      </c>
      <c r="E69" s="34" t="e">
        <f>E13+E4+(E$2-E$13-E$18-E$19-E$4)*#REF!/#REF!</f>
        <v>#REF!</v>
      </c>
      <c r="F69" s="34" t="e">
        <f>F13+F4+F5+F6+(F$2-F$13-F$18-F$19-F$4-F5-F6)*#REF!/#REF!</f>
        <v>#REF!</v>
      </c>
      <c r="G69" s="34" t="e">
        <f>G13+G4+G5+G6+(G$2-G$13-G$18-G$19-G$4-G5-G6)*#REF!/#REF!</f>
        <v>#REF!</v>
      </c>
      <c r="H69" s="34" t="e">
        <f>H13+H4+H5+H6+(H$2-H$13-H$18-H$19-H$4-H5-H6)*#REF!/#REF!</f>
        <v>#REF!</v>
      </c>
      <c r="I69" s="34" t="e">
        <f>I13+I4+I5+I6+(I$2-I$13-I$18-I$19-I$4-I5-I6)*#REF!/#REF!</f>
        <v>#REF!</v>
      </c>
      <c r="J69" s="34" t="e">
        <f>J13+J4+J5+J6+(J$2-J$13-J$18-J$19-J$4-J5-J6)*#REF!/#REF!</f>
        <v>#REF!</v>
      </c>
      <c r="K69" s="34" t="e">
        <f>K13+K4+K5+K6+(K$2-K$13-K$18-K$19-K$4-K5-K6)*#REF!/#REF!</f>
        <v>#REF!</v>
      </c>
    </row>
    <row r="70" spans="1:11">
      <c r="B70" s="33" t="s">
        <v>145</v>
      </c>
      <c r="D70" s="34" t="e">
        <f>D33+D39+(D$22-D$33-D$39-D$42)*#REF!/#REF!</f>
        <v>#REF!</v>
      </c>
      <c r="E70" s="34" t="e">
        <f>E33+E39+(E$22-E$33-E$39-E$42)*#REF!/#REF!</f>
        <v>#REF!</v>
      </c>
      <c r="F70" s="34" t="e">
        <f>F33+F39+(F$22-F$33-F$39-F$42)*#REF!/#REF!</f>
        <v>#REF!</v>
      </c>
      <c r="G70" s="34" t="e">
        <f>G33+G39+(G$22-G$33-G$39-G$42)*#REF!/#REF!</f>
        <v>#REF!</v>
      </c>
      <c r="H70" s="34" t="e">
        <f>H33+H39+(H$22-H$33-H$39-H$42)*#REF!/#REF!</f>
        <v>#REF!</v>
      </c>
      <c r="I70" s="34" t="e">
        <f>I33+I39+(I$22-I$33-I$39-I$42)*#REF!/#REF!</f>
        <v>#REF!</v>
      </c>
      <c r="J70" s="34" t="e">
        <f>J33+J39+(J$22-J$33-J$39-J$42)*#REF!/#REF!</f>
        <v>#REF!</v>
      </c>
      <c r="K70" s="34" t="e">
        <f>K33+K39+(K$22-K$33-K$39-K$42)*#REF!/#REF!</f>
        <v>#REF!</v>
      </c>
    </row>
    <row r="71" spans="1:11">
      <c r="B71" s="33" t="s">
        <v>146</v>
      </c>
      <c r="D71" s="34" t="e">
        <f>D42+(D$22-D$33-D$39-D$42)*#REF!/#REF!</f>
        <v>#REF!</v>
      </c>
      <c r="E71" s="34" t="e">
        <f>E42+(E$22-E$33-E$39-E$42)*#REF!/#REF!</f>
        <v>#REF!</v>
      </c>
      <c r="F71" s="34" t="e">
        <f>F42+(F$22-F$33-F$39-F$42)*#REF!/#REF!</f>
        <v>#REF!</v>
      </c>
      <c r="G71" s="34" t="e">
        <f>G42+(G$22-G$33-G$39-G$42)*#REF!/#REF!</f>
        <v>#REF!</v>
      </c>
      <c r="H71" s="34" t="e">
        <f>H42+(H$22-H$33-H$39-H$42)*#REF!/#REF!</f>
        <v>#REF!</v>
      </c>
      <c r="I71" s="34" t="e">
        <f>I42+(I$22-I$33-I$39-I$42)*#REF!/#REF!</f>
        <v>#REF!</v>
      </c>
      <c r="J71" s="34" t="e">
        <f>J42+(J$22-J$33-J$39-J$42)*#REF!/#REF!</f>
        <v>#REF!</v>
      </c>
      <c r="K71" s="34" t="e">
        <f>K42+(K$22-K$33-K$39-K$42)*#REF!/#REF!</f>
        <v>#REF!</v>
      </c>
    </row>
    <row r="73" spans="1:11">
      <c r="B73" s="33" t="s">
        <v>143</v>
      </c>
      <c r="D73" s="34" t="e">
        <f>D68/1000</f>
        <v>#REF!</v>
      </c>
      <c r="E73" s="34" t="e">
        <f>#N/A</f>
        <v>#N/A</v>
      </c>
      <c r="F73" s="34" t="e">
        <f>#N/A</f>
        <v>#N/A</v>
      </c>
      <c r="G73" s="34" t="e">
        <f>#N/A</f>
        <v>#N/A</v>
      </c>
      <c r="H73" s="34" t="e">
        <f>#N/A</f>
        <v>#N/A</v>
      </c>
      <c r="I73" s="34" t="e">
        <f>#N/A</f>
        <v>#N/A</v>
      </c>
      <c r="J73" s="34" t="e">
        <f>#N/A</f>
        <v>#N/A</v>
      </c>
      <c r="K73" s="34" t="e">
        <f>#N/A</f>
        <v>#N/A</v>
      </c>
    </row>
    <row r="74" spans="1:11">
      <c r="B74" s="33" t="s">
        <v>144</v>
      </c>
      <c r="D74" s="34" t="e">
        <f>#N/A</f>
        <v>#N/A</v>
      </c>
      <c r="E74" s="34" t="e">
        <f>#N/A</f>
        <v>#N/A</v>
      </c>
      <c r="F74" s="34" t="e">
        <f>#N/A</f>
        <v>#N/A</v>
      </c>
      <c r="G74" s="34" t="e">
        <f>#N/A</f>
        <v>#N/A</v>
      </c>
      <c r="H74" s="34" t="e">
        <f>#N/A</f>
        <v>#N/A</v>
      </c>
      <c r="I74" s="34" t="e">
        <f>#N/A</f>
        <v>#N/A</v>
      </c>
      <c r="J74" s="34" t="e">
        <f>#N/A</f>
        <v>#N/A</v>
      </c>
      <c r="K74" s="34" t="e">
        <f>#N/A</f>
        <v>#N/A</v>
      </c>
    </row>
    <row r="75" spans="1:11">
      <c r="B75" s="33" t="s">
        <v>145</v>
      </c>
      <c r="D75" s="34" t="e">
        <f>#N/A</f>
        <v>#N/A</v>
      </c>
      <c r="E75" s="34" t="e">
        <f>#N/A</f>
        <v>#N/A</v>
      </c>
      <c r="F75" s="34" t="e">
        <f>#N/A</f>
        <v>#N/A</v>
      </c>
      <c r="G75" s="34" t="e">
        <f>#N/A</f>
        <v>#N/A</v>
      </c>
      <c r="H75" s="34" t="e">
        <f>#N/A</f>
        <v>#N/A</v>
      </c>
      <c r="I75" s="34" t="e">
        <f>#N/A</f>
        <v>#N/A</v>
      </c>
      <c r="J75" s="34" t="e">
        <f>#N/A</f>
        <v>#N/A</v>
      </c>
      <c r="K75" s="34" t="e">
        <f>#N/A</f>
        <v>#N/A</v>
      </c>
    </row>
    <row r="76" spans="1:11">
      <c r="B76" s="33" t="s">
        <v>146</v>
      </c>
      <c r="D76" s="34" t="e">
        <f>#N/A</f>
        <v>#N/A</v>
      </c>
      <c r="E76" s="34" t="e">
        <f>#N/A</f>
        <v>#N/A</v>
      </c>
      <c r="F76" s="34" t="e">
        <f>#N/A</f>
        <v>#N/A</v>
      </c>
      <c r="G76" s="34" t="e">
        <f>#N/A</f>
        <v>#N/A</v>
      </c>
      <c r="H76" s="34" t="e">
        <f>#N/A</f>
        <v>#N/A</v>
      </c>
      <c r="I76" s="34" t="e">
        <f>#N/A</f>
        <v>#N/A</v>
      </c>
      <c r="J76" s="34" t="e">
        <f>#N/A</f>
        <v>#N/A</v>
      </c>
      <c r="K76" s="34" t="e">
        <f>#N/A</f>
        <v>#N/A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44"/>
  <sheetViews>
    <sheetView workbookViewId="0">
      <selection activeCell="O20" sqref="O20"/>
    </sheetView>
  </sheetViews>
  <sheetFormatPr defaultRowHeight="15"/>
  <cols>
    <col min="2" max="2" width="68.140625" customWidth="1"/>
    <col min="3" max="7" width="14.85546875" customWidth="1"/>
  </cols>
  <sheetData>
    <row r="6" spans="1:7" ht="95.25" thickBot="1">
      <c r="A6" s="263" t="s">
        <v>447</v>
      </c>
      <c r="B6" s="263" t="s">
        <v>448</v>
      </c>
      <c r="C6" s="263" t="s">
        <v>449</v>
      </c>
      <c r="D6" s="263" t="s">
        <v>450</v>
      </c>
      <c r="E6" s="263" t="s">
        <v>451</v>
      </c>
      <c r="F6" s="263" t="s">
        <v>452</v>
      </c>
      <c r="G6" s="264" t="s">
        <v>453</v>
      </c>
    </row>
    <row r="7" spans="1:7" ht="16.5" thickBot="1">
      <c r="A7" s="265" t="s">
        <v>454</v>
      </c>
      <c r="B7" s="265" t="s">
        <v>455</v>
      </c>
      <c r="C7" s="266">
        <v>177804.3</v>
      </c>
      <c r="D7" s="266">
        <v>165103.20000000001</v>
      </c>
      <c r="E7" s="266">
        <v>144082.29999999999</v>
      </c>
      <c r="F7" s="266">
        <v>190896.9</v>
      </c>
      <c r="G7" s="266">
        <v>677886.9</v>
      </c>
    </row>
    <row r="8" spans="1:7" ht="16.5" thickBot="1">
      <c r="A8" s="267">
        <v>1</v>
      </c>
      <c r="B8" s="268" t="s">
        <v>456</v>
      </c>
      <c r="C8" s="266">
        <v>98373.3</v>
      </c>
      <c r="D8" s="266">
        <v>86029.1</v>
      </c>
      <c r="E8" s="266">
        <v>105465.3</v>
      </c>
      <c r="F8" s="266">
        <v>153072.9</v>
      </c>
      <c r="G8" s="266">
        <v>442940.6</v>
      </c>
    </row>
    <row r="9" spans="1:7" ht="16.5" thickBot="1">
      <c r="A9" s="265" t="s">
        <v>202</v>
      </c>
      <c r="B9" s="268" t="s">
        <v>457</v>
      </c>
      <c r="C9" s="266">
        <v>6997.5</v>
      </c>
      <c r="D9" s="266">
        <v>6172.9</v>
      </c>
      <c r="E9" s="266">
        <v>19737</v>
      </c>
      <c r="F9" s="266">
        <v>65231.7</v>
      </c>
      <c r="G9" s="266">
        <v>98139.199999999997</v>
      </c>
    </row>
    <row r="10" spans="1:7" ht="32.25" thickBot="1">
      <c r="A10" s="265" t="s">
        <v>431</v>
      </c>
      <c r="B10" s="268" t="s">
        <v>160</v>
      </c>
      <c r="C10" s="269"/>
      <c r="D10" s="269"/>
      <c r="E10" s="269"/>
      <c r="F10" s="269"/>
      <c r="G10" s="266">
        <v>0</v>
      </c>
    </row>
    <row r="11" spans="1:7" ht="16.5" thickBot="1">
      <c r="A11" s="265" t="s">
        <v>432</v>
      </c>
      <c r="B11" s="268" t="s">
        <v>162</v>
      </c>
      <c r="C11" s="269"/>
      <c r="D11" s="269"/>
      <c r="E11" s="269"/>
      <c r="F11" s="269"/>
      <c r="G11" s="266">
        <v>0</v>
      </c>
    </row>
    <row r="12" spans="1:7" ht="16.5" thickBot="1">
      <c r="A12" s="265" t="s">
        <v>433</v>
      </c>
      <c r="B12" s="268" t="s">
        <v>458</v>
      </c>
      <c r="C12" s="269"/>
      <c r="D12" s="269"/>
      <c r="E12" s="269"/>
      <c r="F12" s="269"/>
      <c r="G12" s="266">
        <v>0</v>
      </c>
    </row>
    <row r="13" spans="1:7" ht="16.5" thickBot="1">
      <c r="A13" s="265" t="s">
        <v>434</v>
      </c>
      <c r="B13" s="268" t="s">
        <v>459</v>
      </c>
      <c r="C13" s="266">
        <v>6997.5</v>
      </c>
      <c r="D13" s="266">
        <v>6172.9</v>
      </c>
      <c r="E13" s="266">
        <v>19737</v>
      </c>
      <c r="F13" s="266">
        <v>65231.7</v>
      </c>
      <c r="G13" s="266">
        <v>98139.199999999997</v>
      </c>
    </row>
    <row r="14" spans="1:7" ht="16.5" thickBot="1">
      <c r="A14" s="265"/>
      <c r="B14" s="268" t="s">
        <v>460</v>
      </c>
      <c r="C14" s="266">
        <v>6997.5</v>
      </c>
      <c r="D14" s="266">
        <v>6172.9</v>
      </c>
      <c r="E14" s="266">
        <v>19737</v>
      </c>
      <c r="F14" s="266">
        <v>49424.1</v>
      </c>
      <c r="G14" s="266">
        <v>82331.600000000006</v>
      </c>
    </row>
    <row r="15" spans="1:7" ht="16.5" thickBot="1">
      <c r="A15" s="265"/>
      <c r="B15" s="268" t="s">
        <v>461</v>
      </c>
      <c r="C15" s="269"/>
      <c r="D15" s="269"/>
      <c r="E15" s="269"/>
      <c r="F15" s="266">
        <v>15807.6</v>
      </c>
      <c r="G15" s="266">
        <v>15807.6</v>
      </c>
    </row>
    <row r="16" spans="1:7" ht="16.5" thickBot="1">
      <c r="A16" s="265" t="s">
        <v>204</v>
      </c>
      <c r="B16" s="268" t="s">
        <v>462</v>
      </c>
      <c r="C16" s="266">
        <v>38021</v>
      </c>
      <c r="D16" s="266">
        <v>48757.9</v>
      </c>
      <c r="E16" s="266">
        <v>55334</v>
      </c>
      <c r="F16" s="266">
        <v>60440.2</v>
      </c>
      <c r="G16" s="266">
        <v>202553</v>
      </c>
    </row>
    <row r="17" spans="1:7" ht="32.25" thickBot="1">
      <c r="A17" s="265" t="s">
        <v>435</v>
      </c>
      <c r="B17" s="268" t="s">
        <v>284</v>
      </c>
      <c r="C17" s="269"/>
      <c r="D17" s="269"/>
      <c r="E17" s="269"/>
      <c r="F17" s="269"/>
      <c r="G17" s="266">
        <v>0</v>
      </c>
    </row>
    <row r="18" spans="1:7" ht="32.25" thickBot="1">
      <c r="A18" s="265" t="s">
        <v>436</v>
      </c>
      <c r="B18" s="272" t="s">
        <v>463</v>
      </c>
      <c r="C18" s="273">
        <v>37479.4</v>
      </c>
      <c r="D18" s="273">
        <v>48108.2</v>
      </c>
      <c r="E18" s="273">
        <v>54669.4</v>
      </c>
      <c r="F18" s="273">
        <v>59784</v>
      </c>
      <c r="G18" s="273">
        <v>200041</v>
      </c>
    </row>
    <row r="19" spans="1:7" ht="16.5" thickBot="1">
      <c r="A19" s="265"/>
      <c r="B19" s="272" t="s">
        <v>464</v>
      </c>
      <c r="C19" s="273">
        <v>24774.400000000001</v>
      </c>
      <c r="D19" s="273">
        <v>28568.3</v>
      </c>
      <c r="E19" s="273">
        <v>30947.7</v>
      </c>
      <c r="F19" s="273">
        <v>30095.4</v>
      </c>
      <c r="G19" s="273">
        <v>114385.7</v>
      </c>
    </row>
    <row r="20" spans="1:7" ht="16.5" thickBot="1">
      <c r="A20" s="265"/>
      <c r="B20" s="272" t="s">
        <v>465</v>
      </c>
      <c r="C20" s="273">
        <v>12704.9</v>
      </c>
      <c r="D20" s="273">
        <v>19539.900000000001</v>
      </c>
      <c r="E20" s="273">
        <v>23721.7</v>
      </c>
      <c r="F20" s="273">
        <v>29688.7</v>
      </c>
      <c r="G20" s="273">
        <v>85655.3</v>
      </c>
    </row>
    <row r="21" spans="1:7" ht="32.25" thickBot="1">
      <c r="A21" s="265" t="s">
        <v>437</v>
      </c>
      <c r="B21" s="268" t="s">
        <v>466</v>
      </c>
      <c r="C21" s="266">
        <v>541.6</v>
      </c>
      <c r="D21" s="266">
        <v>649.70000000000005</v>
      </c>
      <c r="E21" s="266">
        <v>664.5</v>
      </c>
      <c r="F21" s="266">
        <v>656.1</v>
      </c>
      <c r="G21" s="266">
        <v>2512</v>
      </c>
    </row>
    <row r="22" spans="1:7" ht="16.5" thickBot="1">
      <c r="A22" s="265" t="s">
        <v>467</v>
      </c>
      <c r="B22" s="268" t="s">
        <v>177</v>
      </c>
      <c r="C22" s="269"/>
      <c r="D22" s="270">
        <v>0</v>
      </c>
      <c r="E22" s="270">
        <v>0</v>
      </c>
      <c r="F22" s="270">
        <v>0</v>
      </c>
      <c r="G22" s="270">
        <v>0</v>
      </c>
    </row>
    <row r="23" spans="1:7" ht="16.5" thickBot="1">
      <c r="A23" s="274" t="s">
        <v>210</v>
      </c>
      <c r="B23" s="275" t="s">
        <v>178</v>
      </c>
      <c r="C23" s="276"/>
      <c r="D23" s="277"/>
      <c r="E23" s="277"/>
      <c r="F23" s="277"/>
      <c r="G23" s="278">
        <v>0</v>
      </c>
    </row>
    <row r="24" spans="1:7" ht="16.5" thickBot="1">
      <c r="A24" s="274" t="s">
        <v>438</v>
      </c>
      <c r="B24" s="275" t="s">
        <v>468</v>
      </c>
      <c r="C24" s="279">
        <v>53354.7</v>
      </c>
      <c r="D24" s="280">
        <v>31098.3</v>
      </c>
      <c r="E24" s="280">
        <v>30394.3</v>
      </c>
      <c r="F24" s="280">
        <v>27401</v>
      </c>
      <c r="G24" s="280">
        <v>142248.4</v>
      </c>
    </row>
    <row r="25" spans="1:7" ht="16.5" thickBot="1">
      <c r="A25" s="274" t="s">
        <v>32</v>
      </c>
      <c r="B25" s="275" t="s">
        <v>179</v>
      </c>
      <c r="C25" s="281"/>
      <c r="D25" s="281"/>
      <c r="E25" s="281"/>
      <c r="F25" s="281"/>
      <c r="G25" s="279">
        <v>0</v>
      </c>
    </row>
    <row r="26" spans="1:7" ht="16.5" thickBot="1">
      <c r="A26" s="274" t="s">
        <v>302</v>
      </c>
      <c r="B26" s="275" t="s">
        <v>469</v>
      </c>
      <c r="C26" s="279">
        <v>53354.7</v>
      </c>
      <c r="D26" s="279">
        <v>31098.3</v>
      </c>
      <c r="E26" s="279">
        <v>30394.3</v>
      </c>
      <c r="F26" s="279">
        <v>27401</v>
      </c>
      <c r="G26" s="279">
        <v>142248.4</v>
      </c>
    </row>
    <row r="27" spans="1:7" ht="16.5" thickBot="1">
      <c r="A27" s="265"/>
      <c r="B27" s="268" t="s">
        <v>470</v>
      </c>
      <c r="C27" s="266">
        <v>53354.7</v>
      </c>
      <c r="D27" s="266">
        <v>31098.3</v>
      </c>
      <c r="E27" s="266">
        <v>30394.3</v>
      </c>
      <c r="F27" s="266">
        <v>27401</v>
      </c>
      <c r="G27" s="266">
        <v>142248.4</v>
      </c>
    </row>
    <row r="28" spans="1:7" ht="16.5" thickBot="1">
      <c r="A28" s="265"/>
      <c r="B28" s="268" t="s">
        <v>471</v>
      </c>
      <c r="C28" s="266">
        <v>0</v>
      </c>
      <c r="D28" s="266">
        <v>0</v>
      </c>
      <c r="E28" s="266">
        <v>0</v>
      </c>
      <c r="F28" s="266">
        <v>0</v>
      </c>
      <c r="G28" s="266">
        <v>0</v>
      </c>
    </row>
    <row r="29" spans="1:7" ht="16.5" thickBot="1">
      <c r="A29" s="265" t="s">
        <v>472</v>
      </c>
      <c r="B29" s="268" t="s">
        <v>473</v>
      </c>
      <c r="C29" s="269"/>
      <c r="D29" s="269"/>
      <c r="E29" s="269"/>
      <c r="F29" s="269"/>
      <c r="G29" s="266">
        <v>0</v>
      </c>
    </row>
    <row r="30" spans="1:7" ht="16.5" thickBot="1">
      <c r="A30" s="265" t="s">
        <v>439</v>
      </c>
      <c r="B30" s="268" t="s">
        <v>180</v>
      </c>
      <c r="C30" s="269"/>
      <c r="D30" s="269"/>
      <c r="E30" s="269"/>
      <c r="F30" s="269"/>
      <c r="G30" s="266">
        <v>0</v>
      </c>
    </row>
    <row r="31" spans="1:7" ht="16.5" thickBot="1">
      <c r="A31" s="265" t="s">
        <v>474</v>
      </c>
      <c r="B31" s="268" t="s">
        <v>475</v>
      </c>
      <c r="C31" s="266">
        <v>79431.100000000006</v>
      </c>
      <c r="D31" s="266">
        <v>79074.2</v>
      </c>
      <c r="E31" s="266">
        <v>38617</v>
      </c>
      <c r="F31" s="266">
        <v>37824</v>
      </c>
      <c r="G31" s="266">
        <v>234946.2</v>
      </c>
    </row>
    <row r="32" spans="1:7" ht="16.5" thickBot="1">
      <c r="A32" s="265" t="s">
        <v>231</v>
      </c>
      <c r="B32" s="268" t="s">
        <v>182</v>
      </c>
      <c r="C32" s="266">
        <v>55900.9</v>
      </c>
      <c r="D32" s="266">
        <v>40560.199999999997</v>
      </c>
      <c r="E32" s="266">
        <v>0</v>
      </c>
      <c r="F32" s="266">
        <v>0</v>
      </c>
      <c r="G32" s="266">
        <v>96461.1</v>
      </c>
    </row>
    <row r="33" spans="1:7" ht="16.5" thickBot="1">
      <c r="A33" s="265" t="s">
        <v>440</v>
      </c>
      <c r="B33" s="268" t="s">
        <v>183</v>
      </c>
      <c r="C33" s="269"/>
      <c r="D33" s="269"/>
      <c r="E33" s="269"/>
      <c r="F33" s="269"/>
      <c r="G33" s="266">
        <v>0</v>
      </c>
    </row>
    <row r="34" spans="1:7" ht="16.5" thickBot="1">
      <c r="A34" s="265" t="s">
        <v>441</v>
      </c>
      <c r="B34" s="268" t="s">
        <v>184</v>
      </c>
      <c r="C34" s="269"/>
      <c r="D34" s="269"/>
      <c r="E34" s="269"/>
      <c r="F34" s="269"/>
      <c r="G34" s="266">
        <v>0</v>
      </c>
    </row>
    <row r="35" spans="1:7" ht="16.5" thickBot="1">
      <c r="A35" s="265" t="s">
        <v>442</v>
      </c>
      <c r="B35" s="268" t="s">
        <v>185</v>
      </c>
      <c r="C35" s="266">
        <v>23530.1</v>
      </c>
      <c r="D35" s="266">
        <v>38514</v>
      </c>
      <c r="E35" s="266">
        <v>38617</v>
      </c>
      <c r="F35" s="266">
        <v>37824</v>
      </c>
      <c r="G35" s="266">
        <v>138485.1</v>
      </c>
    </row>
    <row r="36" spans="1:7" ht="16.5" thickBot="1">
      <c r="A36" s="265"/>
      <c r="B36" s="268" t="s">
        <v>186</v>
      </c>
      <c r="C36" s="266">
        <v>23530.1</v>
      </c>
      <c r="D36" s="266">
        <v>38514</v>
      </c>
      <c r="E36" s="266">
        <v>38617</v>
      </c>
      <c r="F36" s="266">
        <v>37824</v>
      </c>
      <c r="G36" s="266">
        <v>138485.1</v>
      </c>
    </row>
    <row r="37" spans="1:7" ht="32.25" thickBot="1">
      <c r="A37" s="265"/>
      <c r="B37" s="268" t="s">
        <v>187</v>
      </c>
      <c r="C37" s="269"/>
      <c r="D37" s="269"/>
      <c r="E37" s="269"/>
      <c r="F37" s="269"/>
      <c r="G37" s="266">
        <v>0</v>
      </c>
    </row>
    <row r="38" spans="1:7" ht="16.5" thickBot="1">
      <c r="A38" s="265"/>
      <c r="B38" s="268" t="s">
        <v>188</v>
      </c>
      <c r="C38" s="269"/>
      <c r="D38" s="269"/>
      <c r="E38" s="269"/>
      <c r="F38" s="269"/>
      <c r="G38" s="266">
        <v>0</v>
      </c>
    </row>
    <row r="39" spans="1:7" ht="32.25" thickBot="1">
      <c r="A39" s="265"/>
      <c r="B39" s="271" t="s">
        <v>189</v>
      </c>
      <c r="C39" s="269"/>
      <c r="D39" s="269"/>
      <c r="E39" s="269"/>
      <c r="F39" s="269"/>
      <c r="G39" s="266">
        <v>0</v>
      </c>
    </row>
    <row r="40" spans="1:7" ht="16.5" thickBot="1">
      <c r="A40" s="265" t="s">
        <v>443</v>
      </c>
      <c r="B40" s="268" t="s">
        <v>190</v>
      </c>
      <c r="C40" s="269"/>
      <c r="D40" s="269"/>
      <c r="E40" s="269"/>
      <c r="F40" s="269"/>
      <c r="G40" s="266">
        <v>0</v>
      </c>
    </row>
    <row r="41" spans="1:7" ht="16.5" thickBot="1">
      <c r="A41" s="265" t="s">
        <v>444</v>
      </c>
      <c r="B41" s="268" t="s">
        <v>191</v>
      </c>
      <c r="C41" s="269"/>
      <c r="D41" s="269"/>
      <c r="E41" s="269"/>
      <c r="F41" s="269"/>
      <c r="G41" s="266">
        <v>0</v>
      </c>
    </row>
    <row r="42" spans="1:7" ht="16.5" thickBot="1">
      <c r="A42" s="265" t="s">
        <v>445</v>
      </c>
      <c r="B42" s="268" t="s">
        <v>192</v>
      </c>
      <c r="C42" s="269"/>
      <c r="D42" s="269"/>
      <c r="E42" s="269"/>
      <c r="F42" s="269"/>
      <c r="G42" s="266">
        <v>0</v>
      </c>
    </row>
    <row r="43" spans="1:7" ht="16.5" thickBot="1">
      <c r="A43" s="265" t="s">
        <v>476</v>
      </c>
      <c r="B43" s="268" t="s">
        <v>477</v>
      </c>
      <c r="C43" s="266">
        <v>177804.3</v>
      </c>
      <c r="D43" s="266">
        <v>165103.20000000001</v>
      </c>
      <c r="E43" s="266">
        <v>144082.29999999999</v>
      </c>
      <c r="F43" s="266">
        <v>190896.9</v>
      </c>
      <c r="G43" s="266">
        <v>677886.8</v>
      </c>
    </row>
    <row r="44" spans="1:7" ht="16.5" thickBot="1">
      <c r="A44" s="265" t="s">
        <v>478</v>
      </c>
      <c r="B44" s="268" t="s">
        <v>479</v>
      </c>
      <c r="C44" s="266">
        <v>0</v>
      </c>
      <c r="D44" s="266">
        <v>0</v>
      </c>
      <c r="E44" s="266">
        <v>0</v>
      </c>
      <c r="F44" s="266">
        <v>0</v>
      </c>
      <c r="G44" s="266">
        <v>0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8"/>
  <sheetViews>
    <sheetView tabSelected="1" view="pageBreakPreview" zoomScale="85" zoomScaleNormal="90" zoomScaleSheetLayoutView="85" workbookViewId="0">
      <selection activeCell="G65" sqref="G65"/>
    </sheetView>
  </sheetViews>
  <sheetFormatPr defaultColWidth="10.28515625" defaultRowHeight="15.75" outlineLevelRow="1"/>
  <cols>
    <col min="1" max="1" width="10.140625" style="282" customWidth="1"/>
    <col min="2" max="2" width="67.42578125" style="283" customWidth="1"/>
    <col min="3" max="6" width="13.42578125" style="284" customWidth="1"/>
    <col min="7" max="7" width="13.42578125" style="296" customWidth="1"/>
    <col min="8" max="8" width="13.42578125" style="297" customWidth="1"/>
    <col min="9" max="9" width="16.85546875" style="285" customWidth="1"/>
    <col min="10" max="16384" width="10.28515625" style="285"/>
  </cols>
  <sheetData>
    <row r="1" spans="1:9" ht="18.75">
      <c r="A1" s="299"/>
      <c r="B1" s="300"/>
      <c r="C1" s="301"/>
      <c r="D1" s="301"/>
      <c r="E1" s="301"/>
      <c r="F1" s="301"/>
      <c r="G1" s="302"/>
      <c r="H1" s="302"/>
      <c r="I1" s="303" t="s">
        <v>542</v>
      </c>
    </row>
    <row r="2" spans="1:9" ht="18.75">
      <c r="A2" s="299"/>
      <c r="B2" s="300"/>
      <c r="C2" s="301"/>
      <c r="D2" s="301"/>
      <c r="E2" s="301"/>
      <c r="F2" s="301"/>
      <c r="G2" s="302"/>
      <c r="H2" s="302"/>
      <c r="I2" s="305"/>
    </row>
    <row r="3" spans="1:9" ht="12.75" customHeight="1">
      <c r="A3" s="299"/>
      <c r="B3" s="300"/>
      <c r="C3" s="301"/>
      <c r="D3" s="301"/>
      <c r="E3" s="301"/>
      <c r="F3" s="301"/>
      <c r="G3" s="302"/>
      <c r="H3" s="302"/>
      <c r="I3" s="304"/>
    </row>
    <row r="4" spans="1:9" s="294" customFormat="1" ht="18" customHeight="1">
      <c r="A4" s="351"/>
      <c r="B4" s="351"/>
      <c r="C4" s="351"/>
      <c r="D4" s="351"/>
      <c r="E4" s="351"/>
      <c r="F4" s="351"/>
      <c r="G4" s="351"/>
      <c r="H4" s="351"/>
      <c r="I4" s="351"/>
    </row>
    <row r="5" spans="1:9" s="294" customFormat="1" ht="13.5" customHeight="1">
      <c r="A5" s="351"/>
      <c r="B5" s="351"/>
      <c r="C5" s="351"/>
      <c r="D5" s="351"/>
      <c r="E5" s="351"/>
      <c r="F5" s="351"/>
      <c r="G5" s="351"/>
      <c r="H5" s="351"/>
      <c r="I5" s="351"/>
    </row>
    <row r="6" spans="1:9" s="294" customFormat="1" ht="27.75" customHeight="1">
      <c r="A6" s="351" t="s">
        <v>544</v>
      </c>
      <c r="B6" s="351"/>
      <c r="C6" s="351"/>
      <c r="D6" s="351"/>
      <c r="E6" s="351"/>
      <c r="F6" s="351"/>
      <c r="G6" s="351"/>
      <c r="H6" s="351"/>
      <c r="I6" s="351"/>
    </row>
    <row r="7" spans="1:9" s="294" customFormat="1" ht="22.5" customHeight="1">
      <c r="A7" s="352" t="s">
        <v>545</v>
      </c>
      <c r="B7" s="352"/>
      <c r="C7" s="352"/>
      <c r="D7" s="352"/>
      <c r="E7" s="352"/>
      <c r="F7" s="352"/>
      <c r="G7" s="352"/>
      <c r="H7" s="352"/>
      <c r="I7" s="352"/>
    </row>
    <row r="8" spans="1:9" ht="16.5" customHeight="1">
      <c r="A8" s="348" t="s">
        <v>546</v>
      </c>
      <c r="B8" s="349"/>
      <c r="C8" s="349"/>
      <c r="D8" s="349"/>
      <c r="E8" s="349"/>
      <c r="F8" s="349"/>
      <c r="G8" s="349"/>
      <c r="H8" s="349"/>
      <c r="I8" s="349"/>
    </row>
    <row r="9" spans="1:9" ht="16.5" customHeight="1">
      <c r="A9" s="306"/>
      <c r="B9" s="304"/>
      <c r="C9" s="304"/>
      <c r="D9" s="308"/>
      <c r="E9" s="308"/>
      <c r="F9" s="308"/>
      <c r="G9" s="304"/>
      <c r="H9" s="304"/>
      <c r="I9" s="304"/>
    </row>
    <row r="10" spans="1:9" ht="16.5" customHeight="1">
      <c r="A10" s="306"/>
      <c r="B10" s="304"/>
      <c r="C10" s="304"/>
      <c r="D10" s="308"/>
      <c r="E10" s="308"/>
      <c r="F10" s="308"/>
      <c r="G10" s="304"/>
      <c r="H10" s="304"/>
      <c r="I10" s="304"/>
    </row>
    <row r="11" spans="1:9" ht="16.5" customHeight="1">
      <c r="A11" s="350" t="s">
        <v>549</v>
      </c>
      <c r="B11" s="350"/>
      <c r="C11" s="350"/>
      <c r="D11" s="350"/>
      <c r="E11" s="350"/>
      <c r="F11" s="350"/>
      <c r="G11" s="350"/>
      <c r="H11" s="350"/>
      <c r="I11" s="350"/>
    </row>
    <row r="12" spans="1:9" ht="18.75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9" s="293" customFormat="1" ht="18.75" customHeight="1" outlineLevel="1">
      <c r="A13" s="343" t="s">
        <v>0</v>
      </c>
      <c r="B13" s="344" t="s">
        <v>1</v>
      </c>
      <c r="C13" s="344" t="s">
        <v>495</v>
      </c>
      <c r="D13" s="345" t="s">
        <v>543</v>
      </c>
      <c r="E13" s="346"/>
      <c r="F13" s="346"/>
      <c r="G13" s="346"/>
      <c r="H13" s="346"/>
      <c r="I13" s="347"/>
    </row>
    <row r="14" spans="1:9" ht="31.5" outlineLevel="1">
      <c r="A14" s="343"/>
      <c r="B14" s="344"/>
      <c r="C14" s="344"/>
      <c r="D14" s="309">
        <v>2025</v>
      </c>
      <c r="E14" s="309">
        <v>2026</v>
      </c>
      <c r="F14" s="309">
        <v>2027</v>
      </c>
      <c r="G14" s="298">
        <v>2028</v>
      </c>
      <c r="H14" s="298">
        <v>2029</v>
      </c>
      <c r="I14" s="307" t="s">
        <v>547</v>
      </c>
    </row>
    <row r="15" spans="1:9" outlineLevel="1">
      <c r="A15" s="343"/>
      <c r="B15" s="344"/>
      <c r="C15" s="344"/>
      <c r="D15" s="309" t="s">
        <v>548</v>
      </c>
      <c r="E15" s="309" t="s">
        <v>548</v>
      </c>
      <c r="F15" s="309" t="s">
        <v>548</v>
      </c>
      <c r="G15" s="309" t="s">
        <v>548</v>
      </c>
      <c r="H15" s="309" t="s">
        <v>548</v>
      </c>
      <c r="I15" s="309" t="s">
        <v>548</v>
      </c>
    </row>
    <row r="16" spans="1:9" ht="19.5" customHeight="1" outlineLevel="1">
      <c r="A16" s="312">
        <v>1</v>
      </c>
      <c r="B16" s="313">
        <v>2</v>
      </c>
      <c r="C16" s="313">
        <v>3</v>
      </c>
      <c r="D16" s="313">
        <v>4</v>
      </c>
      <c r="E16" s="313">
        <v>5</v>
      </c>
      <c r="F16" s="313">
        <v>6</v>
      </c>
      <c r="G16" s="314">
        <v>7</v>
      </c>
      <c r="H16" s="315">
        <v>8</v>
      </c>
      <c r="I16" s="316">
        <v>9</v>
      </c>
    </row>
    <row r="17" spans="1:14" ht="37.9" customHeight="1" outlineLevel="1">
      <c r="A17" s="317" t="s">
        <v>508</v>
      </c>
      <c r="B17" s="317"/>
      <c r="C17" s="318" t="s">
        <v>534</v>
      </c>
      <c r="D17" s="319">
        <f t="shared" ref="D17:F17" si="0">D18+D63</f>
        <v>253.66199999999998</v>
      </c>
      <c r="E17" s="319">
        <f t="shared" si="0"/>
        <v>253.96700000000001</v>
      </c>
      <c r="F17" s="319">
        <f t="shared" si="0"/>
        <v>256.53449999999998</v>
      </c>
      <c r="G17" s="319">
        <f>G18+G63</f>
        <v>259.86360000000002</v>
      </c>
      <c r="H17" s="319">
        <f t="shared" ref="H17" si="1">H18+H63</f>
        <v>263.91000000000003</v>
      </c>
      <c r="I17" s="332">
        <f t="shared" ref="I17:I20" si="2">SUM(D17:H17)</f>
        <v>1287.9371000000001</v>
      </c>
    </row>
    <row r="18" spans="1:14" ht="18" customHeight="1" outlineLevel="1">
      <c r="A18" s="320" t="s">
        <v>14</v>
      </c>
      <c r="B18" s="286" t="s">
        <v>157</v>
      </c>
      <c r="C18" s="318" t="s">
        <v>534</v>
      </c>
      <c r="D18" s="319">
        <f>D19+D37+D59+D60</f>
        <v>253.66199999999998</v>
      </c>
      <c r="E18" s="319">
        <f t="shared" ref="E18:F18" si="3">E19+E37+E59+E60</f>
        <v>253.96700000000001</v>
      </c>
      <c r="F18" s="319">
        <f t="shared" si="3"/>
        <v>256.53449999999998</v>
      </c>
      <c r="G18" s="319">
        <f>G19+G37+G59+G60</f>
        <v>259.86360000000002</v>
      </c>
      <c r="H18" s="319">
        <f t="shared" ref="H18" si="4">H19+H37+H59+H60</f>
        <v>263.91000000000003</v>
      </c>
      <c r="I18" s="332">
        <f t="shared" si="2"/>
        <v>1287.9371000000001</v>
      </c>
    </row>
    <row r="19" spans="1:14">
      <c r="A19" s="320" t="s">
        <v>15</v>
      </c>
      <c r="B19" s="310" t="s">
        <v>158</v>
      </c>
      <c r="C19" s="318" t="s">
        <v>534</v>
      </c>
      <c r="D19" s="319">
        <f t="shared" ref="D19:F19" si="5">D20+D30+D31+D36</f>
        <v>200.685</v>
      </c>
      <c r="E19" s="319">
        <f t="shared" si="5"/>
        <v>189.04300000000001</v>
      </c>
      <c r="F19" s="319">
        <f t="shared" si="5"/>
        <v>201.619</v>
      </c>
      <c r="G19" s="319">
        <f>G20+G30+G31+G36</f>
        <v>196.90800000000002</v>
      </c>
      <c r="H19" s="319">
        <f t="shared" ref="H19" si="6">H20+H30+H31+H36</f>
        <v>204.47000000000003</v>
      </c>
      <c r="I19" s="332">
        <f t="shared" si="2"/>
        <v>992.72500000000002</v>
      </c>
    </row>
    <row r="20" spans="1:14">
      <c r="A20" s="321" t="s">
        <v>159</v>
      </c>
      <c r="B20" s="288" t="s">
        <v>494</v>
      </c>
      <c r="C20" s="318" t="s">
        <v>534</v>
      </c>
      <c r="D20" s="322">
        <f t="shared" ref="D20:F20" si="7">SUM(D21:D27)</f>
        <v>92.831000000000003</v>
      </c>
      <c r="E20" s="322">
        <f t="shared" si="7"/>
        <v>76.875</v>
      </c>
      <c r="F20" s="322">
        <f t="shared" si="7"/>
        <v>84.963999999999999</v>
      </c>
      <c r="G20" s="322">
        <f>SUM(G21:G27)</f>
        <v>75.587000000000003</v>
      </c>
      <c r="H20" s="322">
        <f t="shared" ref="H20" si="8">SUM(H21:H27)</f>
        <v>78.296000000000006</v>
      </c>
      <c r="I20" s="323">
        <f t="shared" si="2"/>
        <v>408.553</v>
      </c>
      <c r="J20" s="331"/>
      <c r="K20" s="331"/>
      <c r="L20" s="331"/>
      <c r="M20" s="331"/>
      <c r="N20" s="331"/>
    </row>
    <row r="21" spans="1:14" ht="31.5" outlineLevel="1">
      <c r="A21" s="321" t="s">
        <v>480</v>
      </c>
      <c r="B21" s="289" t="s">
        <v>527</v>
      </c>
      <c r="C21" s="318" t="s">
        <v>534</v>
      </c>
      <c r="D21" s="322">
        <v>0</v>
      </c>
      <c r="E21" s="322">
        <v>0</v>
      </c>
      <c r="F21" s="322">
        <v>0</v>
      </c>
      <c r="G21" s="322">
        <v>0</v>
      </c>
      <c r="H21" s="322">
        <v>0</v>
      </c>
      <c r="I21" s="323">
        <f t="shared" ref="I21:I74" si="9">SUM(G21:H21)</f>
        <v>0</v>
      </c>
    </row>
    <row r="22" spans="1:14" outlineLevel="1">
      <c r="A22" s="321" t="s">
        <v>481</v>
      </c>
      <c r="B22" s="289" t="s">
        <v>528</v>
      </c>
      <c r="C22" s="318" t="s">
        <v>534</v>
      </c>
      <c r="D22" s="329">
        <v>92.831000000000003</v>
      </c>
      <c r="E22" s="329">
        <v>76.875</v>
      </c>
      <c r="F22" s="329">
        <v>84.963999999999999</v>
      </c>
      <c r="G22" s="330">
        <v>75.587000000000003</v>
      </c>
      <c r="H22" s="330">
        <v>78.296000000000006</v>
      </c>
      <c r="I22" s="323">
        <f>SUM(D22:H22)</f>
        <v>408.553</v>
      </c>
    </row>
    <row r="23" spans="1:14" outlineLevel="1">
      <c r="A23" s="321" t="s">
        <v>482</v>
      </c>
      <c r="B23" s="289" t="s">
        <v>531</v>
      </c>
      <c r="C23" s="318" t="s">
        <v>534</v>
      </c>
      <c r="D23" s="322">
        <v>0</v>
      </c>
      <c r="E23" s="322">
        <v>0</v>
      </c>
      <c r="F23" s="322">
        <v>0</v>
      </c>
      <c r="G23" s="322">
        <v>0</v>
      </c>
      <c r="H23" s="322">
        <v>0</v>
      </c>
      <c r="I23" s="323">
        <f t="shared" si="9"/>
        <v>0</v>
      </c>
    </row>
    <row r="24" spans="1:14" outlineLevel="1">
      <c r="A24" s="321" t="s">
        <v>483</v>
      </c>
      <c r="B24" s="289" t="s">
        <v>529</v>
      </c>
      <c r="C24" s="318" t="s">
        <v>534</v>
      </c>
      <c r="D24" s="322">
        <v>0</v>
      </c>
      <c r="E24" s="322">
        <v>0</v>
      </c>
      <c r="F24" s="322">
        <v>0</v>
      </c>
      <c r="G24" s="322">
        <v>0</v>
      </c>
      <c r="H24" s="322">
        <v>0</v>
      </c>
      <c r="I24" s="323">
        <f t="shared" si="9"/>
        <v>0</v>
      </c>
    </row>
    <row r="25" spans="1:14">
      <c r="A25" s="321" t="s">
        <v>484</v>
      </c>
      <c r="B25" s="289" t="s">
        <v>530</v>
      </c>
      <c r="C25" s="318" t="s">
        <v>534</v>
      </c>
      <c r="D25" s="322">
        <v>0</v>
      </c>
      <c r="E25" s="322">
        <v>0</v>
      </c>
      <c r="F25" s="322">
        <v>0</v>
      </c>
      <c r="G25" s="322">
        <v>0</v>
      </c>
      <c r="H25" s="322">
        <v>0</v>
      </c>
      <c r="I25" s="323">
        <f t="shared" si="9"/>
        <v>0</v>
      </c>
    </row>
    <row r="26" spans="1:14">
      <c r="A26" s="321" t="s">
        <v>485</v>
      </c>
      <c r="B26" s="289" t="s">
        <v>532</v>
      </c>
      <c r="C26" s="318" t="s">
        <v>534</v>
      </c>
      <c r="D26" s="322">
        <v>0</v>
      </c>
      <c r="E26" s="322">
        <v>0</v>
      </c>
      <c r="F26" s="322">
        <v>0</v>
      </c>
      <c r="G26" s="322">
        <v>0</v>
      </c>
      <c r="H26" s="322">
        <v>0</v>
      </c>
      <c r="I26" s="323">
        <f t="shared" si="9"/>
        <v>0</v>
      </c>
    </row>
    <row r="27" spans="1:14" ht="31.5">
      <c r="A27" s="321" t="s">
        <v>496</v>
      </c>
      <c r="B27" s="289" t="s">
        <v>533</v>
      </c>
      <c r="C27" s="318" t="s">
        <v>534</v>
      </c>
      <c r="D27" s="322">
        <f>D28+D29</f>
        <v>0</v>
      </c>
      <c r="E27" s="322">
        <f>E28+E29</f>
        <v>0</v>
      </c>
      <c r="F27" s="322">
        <f>F28+F29</f>
        <v>0</v>
      </c>
      <c r="G27" s="322">
        <f>G28+G29</f>
        <v>0</v>
      </c>
      <c r="H27" s="322">
        <f t="shared" ref="H27:I27" si="10">H28+H29</f>
        <v>0</v>
      </c>
      <c r="I27" s="322">
        <f t="shared" si="10"/>
        <v>0</v>
      </c>
    </row>
    <row r="28" spans="1:14" outlineLevel="1">
      <c r="A28" s="321" t="s">
        <v>510</v>
      </c>
      <c r="B28" s="290" t="s">
        <v>517</v>
      </c>
      <c r="C28" s="318" t="s">
        <v>534</v>
      </c>
      <c r="D28" s="322">
        <v>0</v>
      </c>
      <c r="E28" s="322">
        <v>0</v>
      </c>
      <c r="F28" s="322">
        <v>0</v>
      </c>
      <c r="G28" s="322">
        <v>0</v>
      </c>
      <c r="H28" s="322">
        <v>0</v>
      </c>
      <c r="I28" s="323">
        <f t="shared" si="9"/>
        <v>0</v>
      </c>
    </row>
    <row r="29" spans="1:14" outlineLevel="1">
      <c r="A29" s="321" t="s">
        <v>511</v>
      </c>
      <c r="B29" s="290" t="s">
        <v>509</v>
      </c>
      <c r="C29" s="318" t="s">
        <v>534</v>
      </c>
      <c r="D29" s="322">
        <v>0</v>
      </c>
      <c r="E29" s="322">
        <v>0</v>
      </c>
      <c r="F29" s="322">
        <v>0</v>
      </c>
      <c r="G29" s="322">
        <v>0</v>
      </c>
      <c r="H29" s="322">
        <v>0</v>
      </c>
      <c r="I29" s="323">
        <f t="shared" si="9"/>
        <v>0</v>
      </c>
    </row>
    <row r="30" spans="1:14" ht="31.5" outlineLevel="1">
      <c r="A30" s="321" t="s">
        <v>161</v>
      </c>
      <c r="B30" s="288" t="s">
        <v>522</v>
      </c>
      <c r="C30" s="318" t="s">
        <v>534</v>
      </c>
      <c r="D30" s="322">
        <v>0</v>
      </c>
      <c r="E30" s="322">
        <v>0</v>
      </c>
      <c r="F30" s="322">
        <v>0</v>
      </c>
      <c r="G30" s="322">
        <v>0</v>
      </c>
      <c r="H30" s="322">
        <v>0</v>
      </c>
      <c r="I30" s="323">
        <f t="shared" si="9"/>
        <v>0</v>
      </c>
    </row>
    <row r="31" spans="1:14" outlineLevel="1">
      <c r="A31" s="321" t="s">
        <v>163</v>
      </c>
      <c r="B31" s="288" t="s">
        <v>537</v>
      </c>
      <c r="C31" s="318" t="s">
        <v>534</v>
      </c>
      <c r="D31" s="330">
        <f t="shared" ref="D31:F31" si="11">D32+D34</f>
        <v>107.854</v>
      </c>
      <c r="E31" s="330">
        <f t="shared" si="11"/>
        <v>112.16800000000001</v>
      </c>
      <c r="F31" s="330">
        <f t="shared" si="11"/>
        <v>116.655</v>
      </c>
      <c r="G31" s="330">
        <f>G32+G34</f>
        <v>121.321</v>
      </c>
      <c r="H31" s="330">
        <f t="shared" ref="H31" si="12">H32+H34</f>
        <v>126.17400000000001</v>
      </c>
      <c r="I31" s="323">
        <f>SUM(D31:H31)</f>
        <v>584.17200000000003</v>
      </c>
    </row>
    <row r="32" spans="1:14" outlineLevel="1">
      <c r="A32" s="321" t="s">
        <v>165</v>
      </c>
      <c r="B32" s="289" t="s">
        <v>518</v>
      </c>
      <c r="C32" s="318" t="s">
        <v>534</v>
      </c>
      <c r="D32" s="322">
        <v>0</v>
      </c>
      <c r="E32" s="322">
        <v>0</v>
      </c>
      <c r="F32" s="322">
        <v>0</v>
      </c>
      <c r="G32" s="322">
        <f>G33</f>
        <v>0</v>
      </c>
      <c r="H32" s="322">
        <f t="shared" ref="H32:I32" si="13">H33</f>
        <v>0</v>
      </c>
      <c r="I32" s="322">
        <f t="shared" si="13"/>
        <v>0</v>
      </c>
    </row>
    <row r="33" spans="1:11" outlineLevel="1">
      <c r="A33" s="321" t="s">
        <v>486</v>
      </c>
      <c r="B33" s="291" t="s">
        <v>167</v>
      </c>
      <c r="C33" s="318" t="s">
        <v>534</v>
      </c>
      <c r="D33" s="322">
        <v>0</v>
      </c>
      <c r="E33" s="322">
        <v>0</v>
      </c>
      <c r="F33" s="322">
        <v>0</v>
      </c>
      <c r="G33" s="322">
        <v>0</v>
      </c>
      <c r="H33" s="322">
        <v>0</v>
      </c>
      <c r="I33" s="323">
        <f t="shared" si="9"/>
        <v>0</v>
      </c>
    </row>
    <row r="34" spans="1:11" outlineLevel="1">
      <c r="A34" s="321" t="s">
        <v>168</v>
      </c>
      <c r="B34" s="289" t="s">
        <v>519</v>
      </c>
      <c r="C34" s="318" t="s">
        <v>534</v>
      </c>
      <c r="D34" s="330">
        <f>D35</f>
        <v>107.854</v>
      </c>
      <c r="E34" s="330">
        <f t="shared" ref="E34:F34" si="14">E35</f>
        <v>112.16800000000001</v>
      </c>
      <c r="F34" s="330">
        <f t="shared" si="14"/>
        <v>116.655</v>
      </c>
      <c r="G34" s="330">
        <f>G35</f>
        <v>121.321</v>
      </c>
      <c r="H34" s="330">
        <f t="shared" ref="H34" si="15">H35</f>
        <v>126.17400000000001</v>
      </c>
      <c r="I34" s="323">
        <f>SUM(D34:H34)</f>
        <v>584.17200000000003</v>
      </c>
    </row>
    <row r="35" spans="1:11" outlineLevel="1">
      <c r="A35" s="321" t="s">
        <v>487</v>
      </c>
      <c r="B35" s="291" t="s">
        <v>167</v>
      </c>
      <c r="C35" s="318" t="s">
        <v>534</v>
      </c>
      <c r="D35" s="329">
        <v>107.854</v>
      </c>
      <c r="E35" s="329">
        <v>112.16800000000001</v>
      </c>
      <c r="F35" s="329">
        <v>116.655</v>
      </c>
      <c r="G35" s="330">
        <v>121.321</v>
      </c>
      <c r="H35" s="330">
        <v>126.17400000000001</v>
      </c>
      <c r="I35" s="323">
        <f>SUM(D35:H35)</f>
        <v>584.17200000000003</v>
      </c>
    </row>
    <row r="36" spans="1:11" outlineLevel="1">
      <c r="A36" s="321" t="s">
        <v>170</v>
      </c>
      <c r="B36" s="288" t="s">
        <v>541</v>
      </c>
      <c r="C36" s="318" t="s">
        <v>534</v>
      </c>
      <c r="D36" s="329"/>
      <c r="E36" s="329"/>
      <c r="F36" s="329"/>
      <c r="G36" s="322">
        <v>0</v>
      </c>
      <c r="H36" s="322">
        <v>0</v>
      </c>
      <c r="I36" s="323">
        <f t="shared" si="9"/>
        <v>0</v>
      </c>
    </row>
    <row r="37" spans="1:11">
      <c r="A37" s="320" t="s">
        <v>16</v>
      </c>
      <c r="B37" s="311" t="s">
        <v>523</v>
      </c>
      <c r="C37" s="318" t="s">
        <v>534</v>
      </c>
      <c r="D37" s="319">
        <f t="shared" ref="D37:F37" si="16">D38+D48+D49</f>
        <v>10.7</v>
      </c>
      <c r="E37" s="319">
        <f t="shared" si="16"/>
        <v>22.596</v>
      </c>
      <c r="F37" s="319">
        <f t="shared" si="16"/>
        <v>12.16</v>
      </c>
      <c r="G37" s="319">
        <f>G38+G48+G49</f>
        <v>19.645</v>
      </c>
      <c r="H37" s="319">
        <f t="shared" ref="H37:I37" si="17">H38+H48+H49</f>
        <v>15.455</v>
      </c>
      <c r="I37" s="319">
        <f t="shared" si="17"/>
        <v>80.555999999999997</v>
      </c>
    </row>
    <row r="38" spans="1:11">
      <c r="A38" s="321" t="s">
        <v>173</v>
      </c>
      <c r="B38" s="288" t="s">
        <v>536</v>
      </c>
      <c r="C38" s="318" t="s">
        <v>534</v>
      </c>
      <c r="D38" s="325">
        <f t="shared" ref="D38:F38" si="18">SUM(D39:D45)</f>
        <v>10.7</v>
      </c>
      <c r="E38" s="325">
        <f t="shared" si="18"/>
        <v>22.596</v>
      </c>
      <c r="F38" s="325">
        <f t="shared" si="18"/>
        <v>12.16</v>
      </c>
      <c r="G38" s="325">
        <f>SUM(G39:G45)</f>
        <v>19.645</v>
      </c>
      <c r="H38" s="325">
        <f t="shared" ref="H38:I38" si="19">SUM(H39:H45)</f>
        <v>15.455</v>
      </c>
      <c r="I38" s="325">
        <f t="shared" si="19"/>
        <v>80.555999999999997</v>
      </c>
      <c r="J38" s="295"/>
      <c r="K38" s="295"/>
    </row>
    <row r="39" spans="1:11" ht="31.5" outlineLevel="1">
      <c r="A39" s="321" t="s">
        <v>488</v>
      </c>
      <c r="B39" s="289" t="s">
        <v>527</v>
      </c>
      <c r="C39" s="318" t="s">
        <v>534</v>
      </c>
      <c r="D39" s="324">
        <v>0</v>
      </c>
      <c r="E39" s="324">
        <v>0</v>
      </c>
      <c r="F39" s="324">
        <v>0</v>
      </c>
      <c r="G39" s="324">
        <v>0</v>
      </c>
      <c r="H39" s="324">
        <v>0</v>
      </c>
      <c r="I39" s="323">
        <f t="shared" si="9"/>
        <v>0</v>
      </c>
    </row>
    <row r="40" spans="1:11" outlineLevel="1">
      <c r="A40" s="321" t="s">
        <v>489</v>
      </c>
      <c r="B40" s="289" t="s">
        <v>528</v>
      </c>
      <c r="C40" s="318" t="s">
        <v>534</v>
      </c>
      <c r="D40" s="329">
        <v>10.7</v>
      </c>
      <c r="E40" s="329">
        <v>22.596</v>
      </c>
      <c r="F40" s="329">
        <v>12.16</v>
      </c>
      <c r="G40" s="325">
        <v>19.645</v>
      </c>
      <c r="H40" s="325">
        <v>15.455</v>
      </c>
      <c r="I40" s="323">
        <f>SUM(D40:H40)</f>
        <v>80.555999999999997</v>
      </c>
    </row>
    <row r="41" spans="1:11" outlineLevel="1">
      <c r="A41" s="321" t="s">
        <v>490</v>
      </c>
      <c r="B41" s="289" t="s">
        <v>531</v>
      </c>
      <c r="C41" s="318" t="s">
        <v>534</v>
      </c>
      <c r="D41" s="324">
        <v>0</v>
      </c>
      <c r="E41" s="324">
        <v>0</v>
      </c>
      <c r="F41" s="324">
        <v>0</v>
      </c>
      <c r="G41" s="324">
        <v>0</v>
      </c>
      <c r="H41" s="324">
        <v>0</v>
      </c>
      <c r="I41" s="323">
        <f t="shared" si="9"/>
        <v>0</v>
      </c>
    </row>
    <row r="42" spans="1:11" outlineLevel="1">
      <c r="A42" s="321" t="s">
        <v>491</v>
      </c>
      <c r="B42" s="289" t="s">
        <v>529</v>
      </c>
      <c r="C42" s="318" t="s">
        <v>534</v>
      </c>
      <c r="D42" s="324">
        <v>0</v>
      </c>
      <c r="E42" s="324">
        <v>0</v>
      </c>
      <c r="F42" s="324">
        <v>0</v>
      </c>
      <c r="G42" s="324">
        <v>0</v>
      </c>
      <c r="H42" s="324">
        <v>0</v>
      </c>
      <c r="I42" s="323">
        <f t="shared" si="9"/>
        <v>0</v>
      </c>
    </row>
    <row r="43" spans="1:11" outlineLevel="1">
      <c r="A43" s="321" t="s">
        <v>492</v>
      </c>
      <c r="B43" s="289" t="s">
        <v>530</v>
      </c>
      <c r="C43" s="318" t="s">
        <v>534</v>
      </c>
      <c r="D43" s="324">
        <v>0</v>
      </c>
      <c r="E43" s="324">
        <v>0</v>
      </c>
      <c r="F43" s="324">
        <v>0</v>
      </c>
      <c r="G43" s="324">
        <v>0</v>
      </c>
      <c r="H43" s="324">
        <v>0</v>
      </c>
      <c r="I43" s="323">
        <f t="shared" si="9"/>
        <v>0</v>
      </c>
    </row>
    <row r="44" spans="1:11" outlineLevel="1">
      <c r="A44" s="321" t="s">
        <v>493</v>
      </c>
      <c r="B44" s="289" t="s">
        <v>532</v>
      </c>
      <c r="C44" s="318" t="s">
        <v>534</v>
      </c>
      <c r="D44" s="324">
        <v>0</v>
      </c>
      <c r="E44" s="324">
        <v>0</v>
      </c>
      <c r="F44" s="324">
        <v>0</v>
      </c>
      <c r="G44" s="324">
        <v>0</v>
      </c>
      <c r="H44" s="324">
        <v>0</v>
      </c>
      <c r="I44" s="323">
        <f t="shared" si="9"/>
        <v>0</v>
      </c>
    </row>
    <row r="45" spans="1:11" ht="31.5" outlineLevel="1">
      <c r="A45" s="321" t="s">
        <v>497</v>
      </c>
      <c r="B45" s="289" t="s">
        <v>533</v>
      </c>
      <c r="C45" s="318" t="s">
        <v>534</v>
      </c>
      <c r="D45" s="324">
        <f>D46+D47</f>
        <v>0</v>
      </c>
      <c r="E45" s="324">
        <f>E46+E47</f>
        <v>0</v>
      </c>
      <c r="F45" s="324">
        <f>F46+F47</f>
        <v>0</v>
      </c>
      <c r="G45" s="324">
        <f>G46+G47</f>
        <v>0</v>
      </c>
      <c r="H45" s="324">
        <f t="shared" ref="H45:I45" si="20">H46+H47</f>
        <v>0</v>
      </c>
      <c r="I45" s="324">
        <f t="shared" si="20"/>
        <v>0</v>
      </c>
    </row>
    <row r="46" spans="1:11" outlineLevel="1">
      <c r="A46" s="321" t="s">
        <v>512</v>
      </c>
      <c r="B46" s="290" t="s">
        <v>517</v>
      </c>
      <c r="C46" s="318" t="s">
        <v>534</v>
      </c>
      <c r="D46" s="324">
        <v>0</v>
      </c>
      <c r="E46" s="324">
        <v>0</v>
      </c>
      <c r="F46" s="324">
        <v>0</v>
      </c>
      <c r="G46" s="324">
        <v>0</v>
      </c>
      <c r="H46" s="324">
        <v>0</v>
      </c>
      <c r="I46" s="323">
        <f t="shared" si="9"/>
        <v>0</v>
      </c>
    </row>
    <row r="47" spans="1:11" outlineLevel="1">
      <c r="A47" s="321" t="s">
        <v>513</v>
      </c>
      <c r="B47" s="290" t="s">
        <v>509</v>
      </c>
      <c r="C47" s="318" t="s">
        <v>534</v>
      </c>
      <c r="D47" s="324">
        <v>0</v>
      </c>
      <c r="E47" s="324">
        <v>0</v>
      </c>
      <c r="F47" s="324">
        <v>0</v>
      </c>
      <c r="G47" s="324">
        <v>0</v>
      </c>
      <c r="H47" s="324">
        <v>0</v>
      </c>
      <c r="I47" s="323">
        <f t="shared" si="9"/>
        <v>0</v>
      </c>
    </row>
    <row r="48" spans="1:11">
      <c r="A48" s="321" t="s">
        <v>174</v>
      </c>
      <c r="B48" s="288" t="s">
        <v>175</v>
      </c>
      <c r="C48" s="318" t="s">
        <v>534</v>
      </c>
      <c r="D48" s="324">
        <v>0</v>
      </c>
      <c r="E48" s="324">
        <v>0</v>
      </c>
      <c r="F48" s="324">
        <v>0</v>
      </c>
      <c r="G48" s="324">
        <v>0</v>
      </c>
      <c r="H48" s="324">
        <v>0</v>
      </c>
      <c r="I48" s="323">
        <f t="shared" si="9"/>
        <v>0</v>
      </c>
    </row>
    <row r="49" spans="1:9" ht="31.5">
      <c r="A49" s="321" t="s">
        <v>176</v>
      </c>
      <c r="B49" s="288" t="s">
        <v>535</v>
      </c>
      <c r="C49" s="318" t="s">
        <v>534</v>
      </c>
      <c r="D49" s="324">
        <f>SUM(D50:D56)</f>
        <v>0</v>
      </c>
      <c r="E49" s="324">
        <f>SUM(E50:E56)</f>
        <v>0</v>
      </c>
      <c r="F49" s="324">
        <f>SUM(F50:F56)</f>
        <v>0</v>
      </c>
      <c r="G49" s="324">
        <f>SUM(G50:G56)</f>
        <v>0</v>
      </c>
      <c r="H49" s="324">
        <f t="shared" ref="H49:I49" si="21">SUM(H50:H56)</f>
        <v>0</v>
      </c>
      <c r="I49" s="324">
        <f t="shared" si="21"/>
        <v>0</v>
      </c>
    </row>
    <row r="50" spans="1:9" ht="31.5">
      <c r="A50" s="321" t="s">
        <v>501</v>
      </c>
      <c r="B50" s="289" t="s">
        <v>527</v>
      </c>
      <c r="C50" s="318" t="s">
        <v>534</v>
      </c>
      <c r="D50" s="324">
        <v>0</v>
      </c>
      <c r="E50" s="324">
        <v>0</v>
      </c>
      <c r="F50" s="324">
        <v>0</v>
      </c>
      <c r="G50" s="324">
        <v>0</v>
      </c>
      <c r="H50" s="324">
        <v>0</v>
      </c>
      <c r="I50" s="323">
        <f t="shared" si="9"/>
        <v>0</v>
      </c>
    </row>
    <row r="51" spans="1:9">
      <c r="A51" s="321" t="s">
        <v>502</v>
      </c>
      <c r="B51" s="289" t="s">
        <v>528</v>
      </c>
      <c r="C51" s="318" t="s">
        <v>534</v>
      </c>
      <c r="D51" s="324">
        <v>0</v>
      </c>
      <c r="E51" s="324">
        <v>0</v>
      </c>
      <c r="F51" s="324">
        <v>0</v>
      </c>
      <c r="G51" s="324">
        <v>0</v>
      </c>
      <c r="H51" s="324">
        <v>0</v>
      </c>
      <c r="I51" s="323">
        <f t="shared" si="9"/>
        <v>0</v>
      </c>
    </row>
    <row r="52" spans="1:9">
      <c r="A52" s="321" t="s">
        <v>503</v>
      </c>
      <c r="B52" s="289" t="s">
        <v>531</v>
      </c>
      <c r="C52" s="318" t="s">
        <v>534</v>
      </c>
      <c r="D52" s="324">
        <v>0</v>
      </c>
      <c r="E52" s="324">
        <v>0</v>
      </c>
      <c r="F52" s="324">
        <v>0</v>
      </c>
      <c r="G52" s="324">
        <v>0</v>
      </c>
      <c r="H52" s="324">
        <v>0</v>
      </c>
      <c r="I52" s="323">
        <f t="shared" si="9"/>
        <v>0</v>
      </c>
    </row>
    <row r="53" spans="1:9">
      <c r="A53" s="321" t="s">
        <v>504</v>
      </c>
      <c r="B53" s="289" t="s">
        <v>529</v>
      </c>
      <c r="C53" s="318" t="s">
        <v>534</v>
      </c>
      <c r="D53" s="324">
        <v>0</v>
      </c>
      <c r="E53" s="324">
        <v>0</v>
      </c>
      <c r="F53" s="324">
        <v>0</v>
      </c>
      <c r="G53" s="324">
        <v>0</v>
      </c>
      <c r="H53" s="324">
        <v>0</v>
      </c>
      <c r="I53" s="323">
        <f t="shared" si="9"/>
        <v>0</v>
      </c>
    </row>
    <row r="54" spans="1:9">
      <c r="A54" s="321" t="s">
        <v>505</v>
      </c>
      <c r="B54" s="289" t="s">
        <v>530</v>
      </c>
      <c r="C54" s="318" t="s">
        <v>534</v>
      </c>
      <c r="D54" s="324">
        <v>0</v>
      </c>
      <c r="E54" s="324">
        <v>0</v>
      </c>
      <c r="F54" s="324">
        <v>0</v>
      </c>
      <c r="G54" s="324">
        <v>0</v>
      </c>
      <c r="H54" s="324">
        <v>0</v>
      </c>
      <c r="I54" s="323">
        <f t="shared" si="9"/>
        <v>0</v>
      </c>
    </row>
    <row r="55" spans="1:9">
      <c r="A55" s="321" t="s">
        <v>506</v>
      </c>
      <c r="B55" s="289" t="s">
        <v>532</v>
      </c>
      <c r="C55" s="318" t="s">
        <v>534</v>
      </c>
      <c r="D55" s="324">
        <v>0</v>
      </c>
      <c r="E55" s="324">
        <v>0</v>
      </c>
      <c r="F55" s="324">
        <v>0</v>
      </c>
      <c r="G55" s="324">
        <v>0</v>
      </c>
      <c r="H55" s="324">
        <v>0</v>
      </c>
      <c r="I55" s="323">
        <f t="shared" si="9"/>
        <v>0</v>
      </c>
    </row>
    <row r="56" spans="1:9" ht="31.5">
      <c r="A56" s="321" t="s">
        <v>507</v>
      </c>
      <c r="B56" s="289" t="s">
        <v>533</v>
      </c>
      <c r="C56" s="318" t="s">
        <v>534</v>
      </c>
      <c r="D56" s="324">
        <f>D57+D58</f>
        <v>0</v>
      </c>
      <c r="E56" s="324">
        <f>E57+E58</f>
        <v>0</v>
      </c>
      <c r="F56" s="324">
        <f>F57+F58</f>
        <v>0</v>
      </c>
      <c r="G56" s="324">
        <f>G57+G58</f>
        <v>0</v>
      </c>
      <c r="H56" s="324">
        <f t="shared" ref="H56:I56" si="22">H57+H58</f>
        <v>0</v>
      </c>
      <c r="I56" s="324">
        <f t="shared" si="22"/>
        <v>0</v>
      </c>
    </row>
    <row r="57" spans="1:9">
      <c r="A57" s="321" t="s">
        <v>514</v>
      </c>
      <c r="B57" s="290" t="s">
        <v>517</v>
      </c>
      <c r="C57" s="318" t="s">
        <v>534</v>
      </c>
      <c r="D57" s="324">
        <v>0</v>
      </c>
      <c r="E57" s="324">
        <v>0</v>
      </c>
      <c r="F57" s="324">
        <v>0</v>
      </c>
      <c r="G57" s="324">
        <v>0</v>
      </c>
      <c r="H57" s="324">
        <v>0</v>
      </c>
      <c r="I57" s="323">
        <f t="shared" si="9"/>
        <v>0</v>
      </c>
    </row>
    <row r="58" spans="1:9">
      <c r="A58" s="321" t="s">
        <v>515</v>
      </c>
      <c r="B58" s="290" t="s">
        <v>509</v>
      </c>
      <c r="C58" s="318" t="s">
        <v>534</v>
      </c>
      <c r="D58" s="324">
        <v>0</v>
      </c>
      <c r="E58" s="324">
        <v>0</v>
      </c>
      <c r="F58" s="324">
        <v>0</v>
      </c>
      <c r="G58" s="324">
        <v>0</v>
      </c>
      <c r="H58" s="324">
        <v>0</v>
      </c>
      <c r="I58" s="323">
        <f t="shared" si="9"/>
        <v>0</v>
      </c>
    </row>
    <row r="59" spans="1:9">
      <c r="A59" s="320" t="s">
        <v>19</v>
      </c>
      <c r="B59" s="310" t="s">
        <v>521</v>
      </c>
      <c r="C59" s="318" t="s">
        <v>534</v>
      </c>
      <c r="D59" s="333">
        <v>42.277000000000001</v>
      </c>
      <c r="E59" s="333">
        <v>42.328000000000003</v>
      </c>
      <c r="F59" s="335">
        <v>42.755499999999998</v>
      </c>
      <c r="G59" s="319">
        <v>43.310600000000001</v>
      </c>
      <c r="H59" s="319">
        <v>43.984999999999999</v>
      </c>
      <c r="I59" s="332">
        <f>SUM(D59:H59)</f>
        <v>214.65609999999998</v>
      </c>
    </row>
    <row r="60" spans="1:9">
      <c r="A60" s="320" t="s">
        <v>24</v>
      </c>
      <c r="B60" s="310" t="s">
        <v>446</v>
      </c>
      <c r="C60" s="318" t="s">
        <v>534</v>
      </c>
      <c r="D60" s="319">
        <f t="shared" ref="D60:F60" si="23">D61+D62</f>
        <v>0</v>
      </c>
      <c r="E60" s="319">
        <f t="shared" si="23"/>
        <v>0</v>
      </c>
      <c r="F60" s="319">
        <f t="shared" si="23"/>
        <v>0</v>
      </c>
      <c r="G60" s="319">
        <f>G61+G62</f>
        <v>0</v>
      </c>
      <c r="H60" s="319">
        <f t="shared" ref="H60:I60" si="24">H61+H62</f>
        <v>0</v>
      </c>
      <c r="I60" s="325">
        <f t="shared" si="24"/>
        <v>0</v>
      </c>
    </row>
    <row r="61" spans="1:9">
      <c r="A61" s="321" t="s">
        <v>32</v>
      </c>
      <c r="B61" s="288" t="s">
        <v>179</v>
      </c>
      <c r="C61" s="318" t="s">
        <v>534</v>
      </c>
      <c r="D61" s="325">
        <f t="shared" ref="D61:F61" si="25">D62+D63</f>
        <v>0</v>
      </c>
      <c r="E61" s="325">
        <f t="shared" si="25"/>
        <v>0</v>
      </c>
      <c r="F61" s="325">
        <f t="shared" si="25"/>
        <v>0</v>
      </c>
      <c r="G61" s="324">
        <v>0</v>
      </c>
      <c r="H61" s="324">
        <v>0</v>
      </c>
      <c r="I61" s="323">
        <f t="shared" si="9"/>
        <v>0</v>
      </c>
    </row>
    <row r="62" spans="1:9">
      <c r="A62" s="321" t="s">
        <v>498</v>
      </c>
      <c r="B62" s="288" t="s">
        <v>499</v>
      </c>
      <c r="C62" s="318" t="s">
        <v>534</v>
      </c>
      <c r="D62" s="325">
        <f t="shared" ref="D62:F62" si="26">D63+D64</f>
        <v>0</v>
      </c>
      <c r="E62" s="325">
        <f t="shared" si="26"/>
        <v>0</v>
      </c>
      <c r="F62" s="325">
        <f t="shared" si="26"/>
        <v>0</v>
      </c>
      <c r="G62" s="324">
        <v>0</v>
      </c>
      <c r="H62" s="324">
        <v>0</v>
      </c>
      <c r="I62" s="323">
        <f t="shared" si="9"/>
        <v>0</v>
      </c>
    </row>
    <row r="63" spans="1:9">
      <c r="A63" s="320" t="s">
        <v>17</v>
      </c>
      <c r="B63" s="286" t="s">
        <v>181</v>
      </c>
      <c r="C63" s="326" t="s">
        <v>534</v>
      </c>
      <c r="D63" s="334">
        <v>0</v>
      </c>
      <c r="E63" s="334">
        <v>0</v>
      </c>
      <c r="F63" s="334">
        <v>0</v>
      </c>
      <c r="G63" s="334">
        <v>0</v>
      </c>
      <c r="H63" s="334">
        <v>0</v>
      </c>
      <c r="I63" s="332">
        <f t="shared" si="9"/>
        <v>0</v>
      </c>
    </row>
    <row r="64" spans="1:9" ht="22.5" customHeight="1">
      <c r="A64" s="321" t="s">
        <v>21</v>
      </c>
      <c r="B64" s="287" t="s">
        <v>182</v>
      </c>
      <c r="C64" s="318" t="s">
        <v>534</v>
      </c>
      <c r="D64" s="327">
        <v>0</v>
      </c>
      <c r="E64" s="327">
        <v>0</v>
      </c>
      <c r="F64" s="327">
        <v>0</v>
      </c>
      <c r="G64" s="327">
        <v>0</v>
      </c>
      <c r="H64" s="327">
        <v>0</v>
      </c>
      <c r="I64" s="328">
        <f t="shared" si="9"/>
        <v>0</v>
      </c>
    </row>
    <row r="65" spans="1:9">
      <c r="A65" s="321" t="s">
        <v>22</v>
      </c>
      <c r="B65" s="287" t="s">
        <v>183</v>
      </c>
      <c r="C65" s="318" t="s">
        <v>534</v>
      </c>
      <c r="D65" s="327">
        <v>0</v>
      </c>
      <c r="E65" s="327">
        <v>0</v>
      </c>
      <c r="F65" s="327">
        <v>0</v>
      </c>
      <c r="G65" s="327">
        <v>0</v>
      </c>
      <c r="H65" s="327">
        <v>0</v>
      </c>
      <c r="I65" s="328">
        <f t="shared" si="9"/>
        <v>0</v>
      </c>
    </row>
    <row r="66" spans="1:9">
      <c r="A66" s="321" t="s">
        <v>23</v>
      </c>
      <c r="B66" s="287" t="s">
        <v>516</v>
      </c>
      <c r="C66" s="318" t="s">
        <v>534</v>
      </c>
      <c r="D66" s="327">
        <v>0</v>
      </c>
      <c r="E66" s="327">
        <v>0</v>
      </c>
      <c r="F66" s="327">
        <v>0</v>
      </c>
      <c r="G66" s="327">
        <v>0</v>
      </c>
      <c r="H66" s="327">
        <v>0</v>
      </c>
      <c r="I66" s="328">
        <f t="shared" si="9"/>
        <v>0</v>
      </c>
    </row>
    <row r="67" spans="1:9">
      <c r="A67" s="321" t="s">
        <v>25</v>
      </c>
      <c r="B67" s="287" t="s">
        <v>184</v>
      </c>
      <c r="C67" s="318" t="s">
        <v>534</v>
      </c>
      <c r="D67" s="327">
        <v>0</v>
      </c>
      <c r="E67" s="327">
        <v>0</v>
      </c>
      <c r="F67" s="327">
        <v>0</v>
      </c>
      <c r="G67" s="327">
        <v>0</v>
      </c>
      <c r="H67" s="327">
        <v>0</v>
      </c>
      <c r="I67" s="328">
        <f t="shared" si="9"/>
        <v>0</v>
      </c>
    </row>
    <row r="68" spans="1:9">
      <c r="A68" s="321" t="s">
        <v>26</v>
      </c>
      <c r="B68" s="287" t="s">
        <v>185</v>
      </c>
      <c r="C68" s="318" t="s">
        <v>534</v>
      </c>
      <c r="D68" s="327">
        <v>0</v>
      </c>
      <c r="E68" s="327">
        <v>0</v>
      </c>
      <c r="F68" s="327">
        <v>0</v>
      </c>
      <c r="G68" s="327">
        <v>0</v>
      </c>
      <c r="H68" s="327">
        <v>0</v>
      </c>
      <c r="I68" s="328">
        <f t="shared" si="9"/>
        <v>0</v>
      </c>
    </row>
    <row r="69" spans="1:9">
      <c r="A69" s="321" t="s">
        <v>74</v>
      </c>
      <c r="B69" s="288" t="s">
        <v>500</v>
      </c>
      <c r="C69" s="318" t="s">
        <v>534</v>
      </c>
      <c r="D69" s="327">
        <v>0</v>
      </c>
      <c r="E69" s="327">
        <v>0</v>
      </c>
      <c r="F69" s="327">
        <v>0</v>
      </c>
      <c r="G69" s="327">
        <v>0</v>
      </c>
      <c r="H69" s="327">
        <v>0</v>
      </c>
      <c r="I69" s="328">
        <f t="shared" si="9"/>
        <v>0</v>
      </c>
    </row>
    <row r="70" spans="1:9" ht="31.5">
      <c r="A70" s="321" t="s">
        <v>525</v>
      </c>
      <c r="B70" s="289" t="s">
        <v>520</v>
      </c>
      <c r="C70" s="318" t="s">
        <v>534</v>
      </c>
      <c r="D70" s="327">
        <v>0</v>
      </c>
      <c r="E70" s="327">
        <v>0</v>
      </c>
      <c r="F70" s="327">
        <v>0</v>
      </c>
      <c r="G70" s="327">
        <v>0</v>
      </c>
      <c r="H70" s="327">
        <v>0</v>
      </c>
      <c r="I70" s="328">
        <f t="shared" si="9"/>
        <v>0</v>
      </c>
    </row>
    <row r="71" spans="1:9" ht="31.5">
      <c r="A71" s="321" t="s">
        <v>538</v>
      </c>
      <c r="B71" s="288" t="s">
        <v>524</v>
      </c>
      <c r="C71" s="318" t="s">
        <v>534</v>
      </c>
      <c r="D71" s="327">
        <v>0</v>
      </c>
      <c r="E71" s="327">
        <v>0</v>
      </c>
      <c r="F71" s="327">
        <v>0</v>
      </c>
      <c r="G71" s="327">
        <v>0</v>
      </c>
      <c r="H71" s="327">
        <v>0</v>
      </c>
      <c r="I71" s="328">
        <f t="shared" si="9"/>
        <v>0</v>
      </c>
    </row>
    <row r="72" spans="1:9" ht="47.25">
      <c r="A72" s="321" t="s">
        <v>539</v>
      </c>
      <c r="B72" s="289" t="s">
        <v>526</v>
      </c>
      <c r="C72" s="318" t="s">
        <v>534</v>
      </c>
      <c r="D72" s="327">
        <v>0</v>
      </c>
      <c r="E72" s="327">
        <v>0</v>
      </c>
      <c r="F72" s="327">
        <v>0</v>
      </c>
      <c r="G72" s="327">
        <v>0</v>
      </c>
      <c r="H72" s="327">
        <v>0</v>
      </c>
      <c r="I72" s="328">
        <f t="shared" si="9"/>
        <v>0</v>
      </c>
    </row>
    <row r="73" spans="1:9">
      <c r="A73" s="321" t="s">
        <v>27</v>
      </c>
      <c r="B73" s="287" t="s">
        <v>191</v>
      </c>
      <c r="C73" s="318" t="s">
        <v>534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8">
        <f t="shared" si="9"/>
        <v>0</v>
      </c>
    </row>
    <row r="74" spans="1:9">
      <c r="A74" s="321" t="s">
        <v>28</v>
      </c>
      <c r="B74" s="287" t="s">
        <v>192</v>
      </c>
      <c r="C74" s="318" t="s">
        <v>534</v>
      </c>
      <c r="D74" s="327">
        <v>0</v>
      </c>
      <c r="E74" s="327">
        <v>0</v>
      </c>
      <c r="F74" s="327">
        <v>0</v>
      </c>
      <c r="G74" s="327">
        <v>0</v>
      </c>
      <c r="H74" s="327">
        <v>0</v>
      </c>
      <c r="I74" s="328">
        <f t="shared" si="9"/>
        <v>0</v>
      </c>
    </row>
    <row r="75" spans="1:9">
      <c r="A75" s="292" t="s">
        <v>540</v>
      </c>
    </row>
    <row r="76" spans="1:9">
      <c r="A76" s="342"/>
      <c r="B76" s="342"/>
      <c r="C76" s="342"/>
      <c r="D76" s="342"/>
      <c r="E76" s="342"/>
      <c r="F76" s="342"/>
      <c r="G76" s="342"/>
      <c r="H76" s="342"/>
      <c r="I76" s="342"/>
    </row>
    <row r="78" spans="1:9">
      <c r="A78" s="292"/>
    </row>
  </sheetData>
  <mergeCells count="12">
    <mergeCell ref="A8:I8"/>
    <mergeCell ref="A12:I12"/>
    <mergeCell ref="A4:I4"/>
    <mergeCell ref="A5:I5"/>
    <mergeCell ref="A6:I6"/>
    <mergeCell ref="A7:I7"/>
    <mergeCell ref="A11:I11"/>
    <mergeCell ref="A76:I76"/>
    <mergeCell ref="A13:A15"/>
    <mergeCell ref="B13:B15"/>
    <mergeCell ref="C13:C15"/>
    <mergeCell ref="D13:I13"/>
  </mergeCells>
  <phoneticPr fontId="0" type="noConversion"/>
  <pageMargins left="0.70866141732283472" right="0.51181102362204722" top="0.35433070866141736" bottom="0.35433070866141736" header="0.31496062992125984" footer="0.31496062992125984"/>
  <pageSetup paperSize="8" scale="76" fitToHeight="0" orientation="portrait" r:id="rId1"/>
  <ignoredErrors>
    <ignoredError sqref="I21 I46:I74" formulaRange="1"/>
    <ignoredError sqref="I22:I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Передвижная энергетика 1</vt:lpstr>
      <vt:lpstr>проч</vt:lpstr>
      <vt:lpstr>Росэнергоатом</vt:lpstr>
      <vt:lpstr>Приложение 21</vt:lpstr>
      <vt:lpstr>'Приложение 21'!Область_печати</vt:lpstr>
    </vt:vector>
  </TitlesOfParts>
  <Company>MOESK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KolesnikovDV</dc:creator>
  <cp:lastModifiedBy>o.medvedeva</cp:lastModifiedBy>
  <cp:lastPrinted>2024-04-25T06:43:56Z</cp:lastPrinted>
  <dcterms:created xsi:type="dcterms:W3CDTF">2015-09-16T07:43:55Z</dcterms:created>
  <dcterms:modified xsi:type="dcterms:W3CDTF">2024-04-25T06:44:36Z</dcterms:modified>
</cp:coreProperties>
</file>